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255" windowWidth="15360" windowHeight="8715"/>
  </bookViews>
  <sheets>
    <sheet name="calculo" sheetId="1" r:id="rId1"/>
    <sheet name="muestras" sheetId="11" r:id="rId2"/>
    <sheet name="muestras 1" sheetId="5" r:id="rId3"/>
  </sheets>
  <definedNames>
    <definedName name="OLE_LINK2" localSheetId="0">calculo!$A$31</definedName>
  </definedNames>
  <calcPr calcId="145621"/>
</workbook>
</file>

<file path=xl/calcChain.xml><?xml version="1.0" encoding="utf-8"?>
<calcChain xmlns="http://schemas.openxmlformats.org/spreadsheetml/2006/main">
  <c r="C20" i="11" l="1"/>
  <c r="K7" i="11"/>
  <c r="C337" i="5"/>
  <c r="L336" i="5"/>
  <c r="L337" i="5" s="1"/>
  <c r="K323" i="5"/>
  <c r="K235" i="5"/>
  <c r="K234" i="5"/>
  <c r="K232" i="5"/>
  <c r="K229" i="5"/>
  <c r="K225" i="5"/>
  <c r="K220" i="5"/>
  <c r="K219" i="5"/>
  <c r="K216" i="5"/>
  <c r="K210" i="5"/>
  <c r="K207" i="5"/>
  <c r="K206" i="5"/>
  <c r="K204" i="5"/>
  <c r="K200" i="5"/>
  <c r="K198" i="5"/>
  <c r="K193" i="5"/>
  <c r="K192" i="5"/>
  <c r="K190" i="5"/>
  <c r="K189" i="5"/>
  <c r="K187" i="5"/>
  <c r="K186" i="5"/>
  <c r="K183" i="5"/>
  <c r="K180" i="5"/>
  <c r="K179" i="5"/>
  <c r="K178" i="5"/>
  <c r="K177" i="5"/>
  <c r="K173" i="5"/>
  <c r="K171" i="5"/>
  <c r="K165" i="5"/>
  <c r="K164" i="5"/>
  <c r="K163" i="5"/>
  <c r="K160" i="5"/>
  <c r="K151" i="5"/>
  <c r="K145" i="5"/>
  <c r="K137" i="5"/>
  <c r="K136" i="5"/>
  <c r="K134" i="5"/>
  <c r="K133" i="5"/>
  <c r="K131" i="5"/>
  <c r="K127" i="5"/>
  <c r="K125" i="5"/>
  <c r="K124" i="5"/>
  <c r="K123" i="5"/>
  <c r="K122" i="5"/>
  <c r="K116" i="5"/>
  <c r="K115" i="5"/>
  <c r="K112" i="5"/>
  <c r="K110" i="5"/>
  <c r="K108" i="5"/>
  <c r="K107" i="5"/>
  <c r="K103" i="5"/>
  <c r="K102" i="5"/>
  <c r="K101" i="5"/>
  <c r="K100" i="5"/>
  <c r="K99" i="5"/>
  <c r="K98" i="5"/>
  <c r="K96" i="5"/>
  <c r="K95" i="5"/>
  <c r="K93" i="5"/>
  <c r="K91" i="5"/>
  <c r="K90" i="5"/>
  <c r="K89" i="5"/>
  <c r="K85" i="5"/>
  <c r="K82" i="5"/>
  <c r="K81" i="5"/>
  <c r="K80" i="5"/>
  <c r="K78" i="5"/>
  <c r="K76" i="5"/>
  <c r="K75" i="5"/>
  <c r="K71" i="5"/>
  <c r="K58" i="5"/>
  <c r="K56" i="5"/>
  <c r="K47" i="5"/>
  <c r="K40" i="5"/>
  <c r="K36" i="5"/>
  <c r="K33" i="5"/>
  <c r="K31" i="5"/>
  <c r="K29" i="5"/>
  <c r="K28" i="5"/>
  <c r="K20" i="5"/>
  <c r="K14" i="5"/>
  <c r="K13" i="5"/>
  <c r="K11" i="5"/>
  <c r="K10" i="5"/>
  <c r="K9" i="5"/>
  <c r="K8" i="5"/>
  <c r="K7" i="5"/>
  <c r="C20" i="1"/>
  <c r="C18" i="1"/>
  <c r="C17" i="1"/>
  <c r="C16" i="1"/>
  <c r="B19" i="1"/>
  <c r="C19" i="1" s="1"/>
  <c r="K337" i="5" l="1"/>
  <c r="K338" i="5" s="1"/>
  <c r="K20" i="11"/>
  <c r="L20" i="11"/>
  <c r="C21" i="1"/>
  <c r="F17" i="1" s="1"/>
  <c r="F19" i="1" s="1"/>
  <c r="K21" i="11" l="1"/>
</calcChain>
</file>

<file path=xl/comments1.xml><?xml version="1.0" encoding="utf-8"?>
<comments xmlns="http://schemas.openxmlformats.org/spreadsheetml/2006/main">
  <authors>
    <author>contraloria16</author>
  </authors>
  <commentList>
    <comment ref="B16" authorId="0">
      <text>
        <r>
          <rPr>
            <b/>
            <sz val="8"/>
            <color indexed="81"/>
            <rFont val="Tahoma"/>
            <family val="2"/>
          </rPr>
          <t>INCLUIR: El dato total de la población (contratos, facturas, comprobantes contables, etc.).
Se considera el universo a muestrear.</t>
        </r>
      </text>
    </comment>
    <comment ref="B17" authorId="0">
      <text>
        <r>
          <rPr>
            <b/>
            <sz val="8"/>
            <color indexed="81"/>
            <rFont val="Tahoma"/>
            <family val="2"/>
          </rPr>
          <t>El porcentaje de error recomendado está entre el 1% y 10%. 
RECUERDE: A menor porcentaje de error mayor es el tamaño de la muestra a examinar.</t>
        </r>
      </text>
    </comment>
    <comment ref="B18" authorId="0">
      <text>
        <r>
          <rPr>
            <b/>
            <sz val="8"/>
            <color indexed="81"/>
            <rFont val="Tahoma"/>
            <family val="2"/>
          </rPr>
          <t xml:space="preserve">El porcentaje de éxito recomendado está entre el 90% y el 100%. </t>
        </r>
      </text>
    </comment>
  </commentList>
</comments>
</file>

<file path=xl/sharedStrings.xml><?xml version="1.0" encoding="utf-8"?>
<sst xmlns="http://schemas.openxmlformats.org/spreadsheetml/2006/main" count="2755" uniqueCount="1121">
  <si>
    <t>Tamaño de la Población (N)</t>
  </si>
  <si>
    <t>Error Muestral (E)</t>
  </si>
  <si>
    <t>Proporción de Éxito (P)</t>
  </si>
  <si>
    <t>Proporción de Fracaso (Q)</t>
  </si>
  <si>
    <t>Valor para Confianza (Z) (1)</t>
  </si>
  <si>
    <t xml:space="preserve">         Confianza el 95%</t>
  </si>
  <si>
    <t xml:space="preserve">         Confianza el 99%</t>
  </si>
  <si>
    <t xml:space="preserve">         Confianza el 90%</t>
  </si>
  <si>
    <t>Tamaño de Muestra</t>
  </si>
  <si>
    <t>Fórmula</t>
  </si>
  <si>
    <t>Muestra Optima</t>
  </si>
  <si>
    <t>Formulas para el cálculo de muestras</t>
  </si>
  <si>
    <t xml:space="preserve"> (1)  Si: </t>
  </si>
  <si>
    <t xml:space="preserve">               Z</t>
  </si>
  <si>
    <t>INGRESO DE PARAMETROS</t>
  </si>
  <si>
    <t>EXTRACCIÓN DE LA MUESTRA</t>
  </si>
  <si>
    <t xml:space="preserve">         Confianza el 97.5%</t>
  </si>
  <si>
    <t>Preparado por:</t>
  </si>
  <si>
    <t>Fecha:</t>
  </si>
  <si>
    <t>Revisado por:</t>
  </si>
  <si>
    <t>Referencia de P/T</t>
  </si>
  <si>
    <t xml:space="preserve">Período Terminado: </t>
  </si>
  <si>
    <t>31 de diciembre de XXXX</t>
  </si>
  <si>
    <r>
      <t xml:space="preserve">1.  </t>
    </r>
    <r>
      <rPr>
        <sz val="10"/>
        <rFont val="Arial"/>
        <family val="2"/>
      </rPr>
      <t>En ocasiones resulta de más relevancia la forma como se extrae la muestra, que el mismo tamaño de la muestra.</t>
    </r>
  </si>
  <si>
    <r>
      <t xml:space="preserve">2.  </t>
    </r>
    <r>
      <rPr>
        <sz val="10"/>
        <rFont val="Arial"/>
        <family val="2"/>
      </rPr>
      <t>Existen varios métodos para la obtención del tamaño de la muestra a saber: Aleatorio o probabilistico, por proporción por conglonerados, etc.</t>
    </r>
  </si>
  <si>
    <r>
      <t xml:space="preserve">3.  </t>
    </r>
    <r>
      <rPr>
        <sz val="10"/>
        <rFont val="Arial"/>
        <family val="2"/>
      </rPr>
      <t>Se debe garantizar la representatividad de la población en la muestra.</t>
    </r>
  </si>
  <si>
    <t>Nº CTTO</t>
  </si>
  <si>
    <t xml:space="preserve">FECHA </t>
  </si>
  <si>
    <t xml:space="preserve">NOMBRE CONTRATISTA </t>
  </si>
  <si>
    <t>Nº Identif</t>
  </si>
  <si>
    <t xml:space="preserve">CLASE DE CONTRATO </t>
  </si>
  <si>
    <t xml:space="preserve">OBJETO DEL CONTRATO </t>
  </si>
  <si>
    <t>Inicio</t>
  </si>
  <si>
    <t>Terminac</t>
  </si>
  <si>
    <t xml:space="preserve">VALOR </t>
  </si>
  <si>
    <t>ADICION</t>
  </si>
  <si>
    <t xml:space="preserve">PRORROGA Y OTROS </t>
  </si>
  <si>
    <t>Lugar Ejec</t>
  </si>
  <si>
    <t xml:space="preserve">DEPENDENCIA SOLICITANTE </t>
  </si>
  <si>
    <t>NOMBRE INTERVENTOR</t>
  </si>
  <si>
    <t>DEPENDENCIA</t>
  </si>
  <si>
    <t xml:space="preserve">DESPACHO MINISTRO </t>
  </si>
  <si>
    <t xml:space="preserve">GRUPO GESTION CONTRACTUAL </t>
  </si>
  <si>
    <t xml:space="preserve">DIRECCION GENERAL DE SALUD PUBLICA </t>
  </si>
  <si>
    <t>DIRECCION GENERAL DE SALUD PUBLICA</t>
  </si>
  <si>
    <t>ADICION Y PRORROGA FIRMADA JULIO 30 DE 2010</t>
  </si>
  <si>
    <t>SECRETARIA GENERAL</t>
  </si>
  <si>
    <t>BARRANQUILLA</t>
  </si>
  <si>
    <t>BUENAVENTURA</t>
  </si>
  <si>
    <t xml:space="preserve">DIRECCION GENERAL DE PROTECCION LABORAL </t>
  </si>
  <si>
    <t xml:space="preserve">GRUPO EMERGENCIAS Y DESASTRES </t>
  </si>
  <si>
    <t>GRUPO MEJORAMIENTO INSTITUCIONAL</t>
  </si>
  <si>
    <t>ADICION Y PRORROGA FIRMADA JULIO 28 DE 2010</t>
  </si>
  <si>
    <t>ADICION Y PRORROGA FIRMADA JULIO 27 DE 2010</t>
  </si>
  <si>
    <t xml:space="preserve">DIRECCION GENERAL DE PROMOCION SOCIAL </t>
  </si>
  <si>
    <t>LUZ MARINA SALCEDO MOLANO</t>
  </si>
  <si>
    <t xml:space="preserve">DIRECCION GENERAL DE FINANCIAMIENTO </t>
  </si>
  <si>
    <t>DIRECCION GENERAL DE PROMOCION SOCIAL</t>
  </si>
  <si>
    <t xml:space="preserve">GRUPO JUEGOS DE AZAR </t>
  </si>
  <si>
    <t xml:space="preserve">OFICINA ASESORA JURIDICA Y DE APOYO LEGISLATIVO </t>
  </si>
  <si>
    <t>NELLY PATRICIA RAMOS HERNANDEZ</t>
  </si>
  <si>
    <t>CARLOS JORGE RODRIGUEZ RESTREPO</t>
  </si>
  <si>
    <t xml:space="preserve">ALEXANDER LAGOS SANTAMARIA </t>
  </si>
  <si>
    <t xml:space="preserve">GIOVANNA ANDREA MEDRANO CASTRO </t>
  </si>
  <si>
    <t xml:space="preserve">DIRECCION GENERAL DE PLANEACION </t>
  </si>
  <si>
    <t>MARIA EULALIA ARTETA</t>
  </si>
  <si>
    <t>JUAN PABLO TORO</t>
  </si>
  <si>
    <t>MARIA FERNANDA DEL PILAR SOLANO CRUZ</t>
  </si>
  <si>
    <t>MARIA DEL PILAR MATALLANA RODRIGUEZ</t>
  </si>
  <si>
    <t xml:space="preserve">RAFAEL HERNAN RIVERA CABALLERO </t>
  </si>
  <si>
    <t>REALIZAR EL SEGUIMIENTO AL PROCESO DE DESARROLLO DEL SISTEMA DE INFORMACIÓN DEL PAI, DENTRO DE LOS LINEAMIENTOS Y REQUERIMIENTOS DEL PROGRAMA</t>
  </si>
  <si>
    <t>ASESORAR Y APOYAR JURÍDICAMENTE A LA DIRECCIÓN GENERAL DE FINANCIAMIENTO EN LOS ASUNTOS DE CONTRATACIÓN RELACIONADOS CON LOS RECURSOS DEL FOSYGA</t>
  </si>
  <si>
    <t>JUAN FERNANDO GARCIA ECHEVERRI</t>
  </si>
  <si>
    <t xml:space="preserve">JESSICA OWENS </t>
  </si>
  <si>
    <t>E363892</t>
  </si>
  <si>
    <t xml:space="preserve">CARMEN ELISA OJEDA JURADO </t>
  </si>
  <si>
    <t>APOYAR LA GESTIÓN TÉCNICA DEL PROGRAMA AMPLIADO DE INMUNIZACIONES –PAI, BAJO LOS LINEAMIENTOS DE LA DIRECCIÓN GENERAL DE SALUD PÚBLICA DEL MINISTERIO DE LA PROTECCIÓN SOCIAL Y LO ESTIPULADO EN EL REGLAMENTO OPERATIVO DEL PROGRAMA DE FORTALECIMIENTO DEL PAI, PARA EL CUMPLIMIENTO TANTO DE LOS OBJETIVOS Y METAS COMO INDICADORES DE DESEMPEÑO DEFINIDOS EN EL PROYECTO, EN LOS DEPARTAMENTOS DE: BOYACÁ, CUNDINAMARCA, NORTE DE SANTANDER, SANTANDER Y SAN ANDRÉS</t>
  </si>
  <si>
    <t xml:space="preserve">ANA DEL CARMEN CASTAÑEDA CARVAJALINO </t>
  </si>
  <si>
    <t>GLORIA BEATRIZ GAVIRIA RAMOS</t>
  </si>
  <si>
    <t>OFICINA DE COOPERACION Y RELACIONES INTERNACIONALES</t>
  </si>
  <si>
    <t xml:space="preserve">BLANCA LILIA VIVI QUINTANA </t>
  </si>
  <si>
    <t xml:space="preserve">OFICINA ASESORA DE COMUNICACIONES </t>
  </si>
  <si>
    <t xml:space="preserve">GUSTAVO ADOLFO FERNANDEZ MANOTAS </t>
  </si>
  <si>
    <t xml:space="preserve">DIRECCION GENERAL DE SEGURIDAD ECONOMICA Y PENSIONES </t>
  </si>
  <si>
    <t>CESAR AUGUSTO CASTIBLANCO MONTAÑEZ</t>
  </si>
  <si>
    <t xml:space="preserve">MYRIAM PATRICIA CIFUENTES GARCIA </t>
  </si>
  <si>
    <t>APOYAR LA GESTIÓN DE LA COMISIÓN NACIONAL INTERSECTORIAL DE VIGILANCIA EN SALUD PÚBLICA Y LA APLICACIÓN DEL REGLAMENTO SANITARIO INTERNACIONAL</t>
  </si>
  <si>
    <t xml:space="preserve">ADRIANA ESTRADA ESTRADA </t>
  </si>
  <si>
    <t>JULIAN FELIPE OLARTE RUEDA</t>
  </si>
  <si>
    <t xml:space="preserve">ANDRES VERA BUITRAGO </t>
  </si>
  <si>
    <t xml:space="preserve">JOSUE LEONARDO BARRERA ALBARRACIN </t>
  </si>
  <si>
    <t>JAIRO ALFONSO HAMON SANCHEZ</t>
  </si>
  <si>
    <t xml:space="preserve">JOSE ALIRIO PACHECO SOLANO </t>
  </si>
  <si>
    <t xml:space="preserve">ANA PAULINA BEJARANO GARCIA </t>
  </si>
  <si>
    <t xml:space="preserve">JUAN DIEGO JARAMILLO ARANGO </t>
  </si>
  <si>
    <t xml:space="preserve">DIANA MARIA ROMERO CHACON </t>
  </si>
  <si>
    <t>CARMEN ROSA AVILA ROBLES</t>
  </si>
  <si>
    <t xml:space="preserve">LISET ESTHER ZACCARO HEILBRON </t>
  </si>
  <si>
    <t>DIRECCION GENERAL DE SEGURIDAD ECONOMICA Y PENSIONES</t>
  </si>
  <si>
    <t>MARIA CAROLINA MONTAÑA OLMOS</t>
  </si>
  <si>
    <t>PRESTAR ASESORÍA Y APOYO JURÍDICO AL CONSEJO NACIONAL DE JUEGOS DE SUERTE Y AZAR PARA LA ELABORACIÓN DE LOS CONCEPTOS Y NORMATIVIDAD DE SU COMPETENCIA</t>
  </si>
  <si>
    <t xml:space="preserve">VICTORIA ROSA LOPEZ COLON </t>
  </si>
  <si>
    <t>DIRECCION GENERAL DE FINANCIAMIENTO</t>
  </si>
  <si>
    <t xml:space="preserve">JOSE EDILBERTO ESPINOSA COGOLLO </t>
  </si>
  <si>
    <t xml:space="preserve">LILIANA MARTINA GONZALEZ AVILA </t>
  </si>
  <si>
    <t xml:space="preserve">ALONSO JESUS JULIO ALONSO </t>
  </si>
  <si>
    <t xml:space="preserve">DIANA CAROLINA BOLAÑO PEDREROS </t>
  </si>
  <si>
    <t>MANUEL JOSE CANENCIO MAYA</t>
  </si>
  <si>
    <t xml:space="preserve">ELIANA VENEGAS SOCHE </t>
  </si>
  <si>
    <t>MARIA MERCEDES HERRERA RODRIGUEZ</t>
  </si>
  <si>
    <t xml:space="preserve">MONICA OCHOA ALVAREZ </t>
  </si>
  <si>
    <t>GLORIA PATRICIA GIL ARBELAEZ</t>
  </si>
  <si>
    <t>BETTY CERON GOMEZ</t>
  </si>
  <si>
    <t xml:space="preserve">DIEGO GERMAN ESCOBAR ALARCON </t>
  </si>
  <si>
    <t xml:space="preserve">HUGO HUMBERTO SOLER MORENO </t>
  </si>
  <si>
    <t>ANGELA LILIANA ROJAS VELEZ</t>
  </si>
  <si>
    <t xml:space="preserve">CLAUDIA MARCELA MEDINA SILVA </t>
  </si>
  <si>
    <t>GALLY PAOLA HENRIQUEZ LOPEZ</t>
  </si>
  <si>
    <t>ROSA MARIA ARIZA GAMBA</t>
  </si>
  <si>
    <t xml:space="preserve">JHON HELY TRIANA BARRERA </t>
  </si>
  <si>
    <t>LEIDY BIBIANA TORRES BERMUDEZ</t>
  </si>
  <si>
    <t xml:space="preserve">CAROLINA DELGADO TORRES </t>
  </si>
  <si>
    <t>RONALD EDUARDO GOMEZ SUAREZ</t>
  </si>
  <si>
    <t>ANDREA ELIZABETH HURTADO NEIRA</t>
  </si>
  <si>
    <t xml:space="preserve">MARIA DEL PILAR SANCHEZ OROZCO </t>
  </si>
  <si>
    <t>JEANNETT ADRIANA UMAÑA GUTIERREZ</t>
  </si>
  <si>
    <t xml:space="preserve">ALBERTO ERNESTO BOCANEGRA PALACIO </t>
  </si>
  <si>
    <t>HUMBERTO HOYOS AVILES</t>
  </si>
  <si>
    <t>HAYDEE GIOVANA RODRIGUEZ SALAZAR</t>
  </si>
  <si>
    <t>MARISOL PIEDRAHITA VASQUEZ</t>
  </si>
  <si>
    <t>DIANA ROSA CASADIEGO GOMEZ</t>
  </si>
  <si>
    <t xml:space="preserve">YENNY MARITZA ALVARADO ROJAS </t>
  </si>
  <si>
    <t>YOMAIRA HAITHI CHACON GONZALEZ</t>
  </si>
  <si>
    <t>TOTALES</t>
  </si>
  <si>
    <t xml:space="preserve">PROMOTORA DE COMERCIO INMOBILIARIA S.A. PROCOMERCIO </t>
  </si>
  <si>
    <t xml:space="preserve">EDITORIAL EL GLOBO S.A. </t>
  </si>
  <si>
    <t>GRUPO ADMINISTRACION DE RECURSOS FISICOS</t>
  </si>
  <si>
    <t>MARIA DEL PILAR TORRES</t>
  </si>
  <si>
    <t>GRUPO ADMINISTRACION RECURSOS FISICOS</t>
  </si>
  <si>
    <t xml:space="preserve">INSTITUTO NACIONAL DE CANCEROLOGIA </t>
  </si>
  <si>
    <t xml:space="preserve">CONVENIO INTERADMINISTRATIVO </t>
  </si>
  <si>
    <t xml:space="preserve">CONVENIO DE COOPERACION </t>
  </si>
  <si>
    <t xml:space="preserve">INSTITUTO NACIONAL DE SALUD </t>
  </si>
  <si>
    <t xml:space="preserve">CARTA DE ACUERDO </t>
  </si>
  <si>
    <t>JUAN PABLO CLAVIJO SALAMANCA</t>
  </si>
  <si>
    <t xml:space="preserve">UNIVERSIDAD NACIONAL DE COLOMBIA </t>
  </si>
  <si>
    <t>COMODATO</t>
  </si>
  <si>
    <t xml:space="preserve">UNIVERSIDAD EXTERNADO DE COLOMBIA </t>
  </si>
  <si>
    <t>DIRECCION GENERAL DE PROMOCION DEL TRABAJO</t>
  </si>
  <si>
    <t>DIRECCION GENERAL DE CALIDAD DE SERVICIOS</t>
  </si>
  <si>
    <t>DIRECCION GENERAL DE RIESGOS PROFESIONALES</t>
  </si>
  <si>
    <t xml:space="preserve">SECRETARIADO NACIONAL DE PASTORAL SOCIAL </t>
  </si>
  <si>
    <t>EFRAIN MUÑOZ MOTTA</t>
  </si>
  <si>
    <t xml:space="preserve">ARCHIVO GENERAL DE LA NACION </t>
  </si>
  <si>
    <t>INTERNATIONAL ELEVATOR INC</t>
  </si>
  <si>
    <t>COMERCIALIZADORA FERLAG LTDA</t>
  </si>
  <si>
    <t>AÑO</t>
  </si>
  <si>
    <t xml:space="preserve">CAMILO ISAZA HERRERA </t>
  </si>
  <si>
    <t xml:space="preserve">CONTRATO DE PRESTACION DE SERVICIOS </t>
  </si>
  <si>
    <t>BOGOTA</t>
  </si>
  <si>
    <t>VICEMINISTERIO TECNICO</t>
  </si>
  <si>
    <t>LUISA FERNANDA BELLINI</t>
  </si>
  <si>
    <t xml:space="preserve">SILVIA CUELLAR TEJADA </t>
  </si>
  <si>
    <t>APOYAR AL MINISTERIO DE LA PROTECCIÓN SOCIAL EN EL SEGUIMIENTO A LA INFORMACIÓN DEL FOSYGA RELACIONADA CON LA GESTIÓN DE PAGOS  DE LAS SUBCUENTAS DE SOLIDARIDAD Y ECAT DEL FOSYGA; EN LA REVISIÓN A LOS INFORMES  DE AUDITORÍA  DEL FOSYGA E INTERVENTORÍA AL CONTRATO DE ADMINISTRACIÓN FIDUCIARIA DE RECURSOS DEL FOSYGA ...</t>
  </si>
  <si>
    <t>ACTA DE SUSPENSION DE FECHA SEPTIEMBRE 11 DE 2009. ACTA DE REINICIO DE FECHA OCTUBRE 19 DE 2009</t>
  </si>
  <si>
    <t xml:space="preserve">JUAN CARLOS JUNCA SALAS </t>
  </si>
  <si>
    <t>APOYAR AL MINISTERIO DE LA PROTECCIÓN SOCIAL EN APOYO A LA IMPLEMENTACIÓN DE LA COMISIÓN DE REGULACIÓN EN SALUD EN EL DESARROLLO DE SU MARCO REGULATORIO Y DE PROMOCIÓN DE LA COMPETENCIA Y ACTUALIZAR EL MODELO OPERACIONAL DE INGRESOS Y GASTOS (MODELO INGA)</t>
  </si>
  <si>
    <t>ADICION Y PRORROGA NO. 1 FIRMADA DICIEMBRE 29 DE 2009</t>
  </si>
  <si>
    <t xml:space="preserve">RICARDO TRIANA PARGA </t>
  </si>
  <si>
    <t>APOYAR EN LA REALIZACIÓN DE ACTIVIDADES RELACIONADAS CON LA ORGANIZACIÓN Y ANÁLISIS DE DOCUMENTOS, ELABORACIÓN DE PROYECTOS DE RESPUESTA A REQUERIMIENTOS Y/O DERECHOS DE PETICIÓN, EN LA CONFORMACIÓN DE EXPEDIENTES SOBRE ASPECTOS RELACIONADOS CON LA GESTIÓN DEL FOSYGA Y EN LA ELABORACIÓN DE INFORMES Y DOCUMENTOS RELACIONADA CON LOS PLANES DE MEJORAMIENTO ACORDADOS CON EL ADMINISTRADOR FIDUCIARIO DE LOS RECURSOS DEL FOSYGA Y LOS SUSCRITOS CON LA CONTRALORÍA GENERAL DE LA REPÚBLICA</t>
  </si>
  <si>
    <t>PRORROGA Y ADICION NO. 1 FIRMADA DICIEMBRE 28 DE 2009</t>
  </si>
  <si>
    <t>APOYAR AL MINISTERIO DE LA PROTECCIÓN SOCIAL EN LA ELABORACIÓN DE LOS ACTOS ADMINISTRATIVOS POR LOS CUALES SE ORDENA EL COBRO POR VÍA JUDICIAL DE LAS RECLAMACIONES RECONOCIDAS Y PAGADAS POR EL FOSYGA POR CONCEPTO DE ACCIDENTES DE TRANSITO QUE SE PAGAN CON CARGO A LA SUBCUENTA ECAT DEL FOSYGA, SUJETAS A PROCESOS DE REPETICIÓN,  ASÍ COMO EN LA REVISIÓN DE LOS RECURSOS INTERPUESTOS CONTRA LAS MENCIONADAS RESOLUCIONES Y EN LA ELABORACIÓN DE CONCEPTOS RELACIONADOS CON LA SUBCUENTA ECAT DEL FOSYGA</t>
  </si>
  <si>
    <t>BRINDAR APOYO A LA DIRECCIÓN GENERAL DE FINANCIAMIENTO EN EL DESARROLLO DE ACTIVIDADES RELACIONADAS CON LA REVISIÓN DE LOS PROCESOS OPERATIVOS DEL FOSYGA QUE SE GENEREN COMO CONSECUENCIA DE CAMBIOS NORMATIVOS, EN EL SEGUIMIENTO A LOS BALANCES ANUALES DE CAJAS DE COMPENSACIÓN FAMILIAR VIGENCIAS 2006, 2007 Y 2008 Y EN EL APOYO EN EL ANÁLISIS Y REVISIÓN DE LOS INFORMES DE AUDITORÍA AL FOSYGA E INTERVENTORÍA AL CONTRATO DE ADMINISTRACIÓN FIDUCIARIA DE RECURSOS DEL FOSYGA</t>
  </si>
  <si>
    <t xml:space="preserve">EDITORIAL C &amp; P LIMITADA </t>
  </si>
  <si>
    <t xml:space="preserve">ACEPTACION DE OFERTA </t>
  </si>
  <si>
    <t>SUSCRIPCIÓN Y ENTREGA DE DOS (2) EJEMPLARES QUINCENALES DE LA REVISTA PODER, PARA USO DEL DESPACHO DEL MINISTRO Y OFICINA ASESORA DE COMUNICACIONES EN LAS INSTALACIONES DEL MINISTERIO DE LA PROTECCIÓN SOCIAL</t>
  </si>
  <si>
    <t>DESPACHO DEL MINISTRO</t>
  </si>
  <si>
    <t>MARISOL OROZCO LOPEZ</t>
  </si>
  <si>
    <t xml:space="preserve">AGENCIA LOGISTICA DE LAS FUERZAS MILITARES </t>
  </si>
  <si>
    <t>CONTRATAR EL SERVICIO DE TRANSPORTE AÉREO CON EL FIN DE FORTALECER LOS PREPARATIVOS Y LA RESPUESTA DEL MINISTERIO DE LA PROTECCIÓN SOCIAL ANTE LAS SITUACIONES DE URGENCIA, EMERGENCIA O DESASTRE QUE SE PRESENTEN EN EL TERRITORIO NACIONAL. ADEMÁS DE ATENDER LAS POLÍTICAS, PLANES Y PROGRAMAS  PRIORITARIOS DE ESTE MINISTERIO</t>
  </si>
  <si>
    <t>ADICION Y PRORROGA NO, 1 FIRMADA DICIEMBRE 15 DE 2009</t>
  </si>
  <si>
    <t>TERRITORIO NACIONAL</t>
  </si>
  <si>
    <t>VICEMINISTERIO DE SALUD Y BIENESTAR</t>
  </si>
  <si>
    <t>LUIS FERNANDO CORREA</t>
  </si>
  <si>
    <t>GRUPO ATENCION DE EMERGENCIAS Y DESASTRES</t>
  </si>
  <si>
    <t xml:space="preserve">LINA MARIA CAMELO NADER </t>
  </si>
  <si>
    <t>APOYAR AL MINISTERIO DE PROTECCIÓN SOCIAL EN EL APOYO TÉCNICO Y ASESORÍA A LAS ENTIDADES TERRITORIALES Y ENTIDADES PROMOTORAS DE SALUD DEL RÉGIMEN SUBSIDIADO PARA LA OPERACIÓN DE LA CUENTA MAESTRA EN LOS TÉRMINOS DE LA LEY 1122 DE 2007 Y DEMÁS NORMAS QUE LA REGLAMENTEN; ADICIONALMENTE APOYAR EL DESARROLLO DE MECANISMOS PARA LA CONSOLIDACIÓN, PROCESAMIENTO Y ANÁLISIS DE LA INFORMACIÓN DE LA CUENTA MAESTRA...</t>
  </si>
  <si>
    <t>ORLANDO GRACIA</t>
  </si>
  <si>
    <t>DIRECCION GENERAL DE LA GESTION DE LA DEMANDA EN SALUD</t>
  </si>
  <si>
    <t>CAROLINA PATRICIA JIMENEZ GONZALEZ</t>
  </si>
  <si>
    <t>POR MEDIO DEL PRESENTE CONTRATO, EL/LA CONTRATISTA SE OBLIGA A “APOYAR AL MINISTERIO EN EL DESARROLLO DE LAS ACTIVIDADES RELACIONADAS CON LA ORGANIZACIÓN TÉCNICA DEL ARCHIVO DE LA DIRECCIÓN GENERAL DE FINANCIAMIENTO, DE LAS VIGENCIAS 2006 Y 2007 CONFORME A LA TABLA DE RETENCIÓN DOCUMENTAL ADOPTADA POR EL MINISTERIO Y SI ES EL CASO, EL TRASLADO DE LOS DOCUMENTOS AL LUGAR QUE SEÑALE EL MPS, PARA LA REORGANIZACIÓN DE LOS ARCHIVOS”</t>
  </si>
  <si>
    <t xml:space="preserve">PROMOTORA DE MEDIOS </t>
  </si>
  <si>
    <t>PRODUCIR Y PAUTAR MENSAJES INSTITUCIONALES EN MEDIOS MASIVOS COMO RADIO, PRENSA Y TELEVISIÓN; PRODUCIR Y EMITIR OCHO (8) TELECONFERENCIAS Y OCHO (8) PROGRAMAS INSTITUCIONALES. ASÍ MISMO IMPRIMIR UN MILLÓN DE  VOLANTES Y DOS CIENTOS MIL AFICHES; 180 EMISIONES DEL BOLETÍN DEL CONSUMIDOR Y PRODUCCIÓN Y COLOCACIÓN DE PUBLICIDAD EXTERIOR CON MENSAJES DE PREVENCIÓN DEL VIRUS DE LA INFLUENZA EN LOS SIGUIENTES ITEMS: ITEM 1. PAUTA ESTRATÉGICA EN MEDIOS DE COMUNICACIÓN TRADICIONALES Y ALTERNATIVOS DE PIEZAS YA ELABORADAS SOBRE PREVENCIÓN DEL VIRUS DE LA INFLUENZA. ITEM 2. CREACIÓN Y EJECUCIÓN DE ACCIONES SOBRE PREVENCIÓN Y PROMOCIÓN DEL MINISTERIO DE LA PROTECCIÓN SOCIAL</t>
  </si>
  <si>
    <t>hasta agotar recursos</t>
  </si>
  <si>
    <t>LENIS ENRIQUE URQUIJO</t>
  </si>
  <si>
    <t xml:space="preserve">EMPRESA DE TELECOMUNICACIONES S.A. </t>
  </si>
  <si>
    <t xml:space="preserve">MEDIANTE EL PRESENTE CONVENIO LAS PARTES PRETENDEN AUNAR ESFUERZOS Y RECURSOS PARA QUE EL MINISTERIO ATIENDA Y DÉ RESPUESTA A LAS PERSONAS EN EL TERRITORIO COLOMBIANO QUE SE COMUNIQUEN SOLICITANDO INFORMACIÓN RELATIVA A LA CRISIS SANITARIA DE CONFORMIDAD CON LO ESTABLECIDO EN EL DECRETO 1453 DE 2009, Y  EN TODO CASO LIMITADO AL OBJETO SOCIAL DESARROLLADO POR ETB. </t>
  </si>
  <si>
    <t>APOYAR AL MINISTERIO DE LA PROTECCIÓN SOCIAL EN EL DESARROLLO, CONTROL Y SEGUIMIENTO AL SISTEMA DE INFORMACIÓN DE FOSYGA QUE OPTIMICE Y PROTEJA EL FLUJO DE LOS RECURSOS QUE ADMINISTRA EL CONSORCIO FIDUCIARIO, ESPECIALMENTE LO RELACIONADO CON LA SUBCUENTA DE COMPENSACIÓN. Y APOYAR AL MINISTERIO DE LA PROTECCIÓN SOCIAL EN LA ELABORACIÓN DE INSTRUCCIONES RELACIONADAS CON EL SISTEMA INTEGRAL DE INFORMACIÓN (SII) DEL FOSYGA</t>
  </si>
  <si>
    <t>DIRECCION GENERAL DE PLANEACION Y ANALISIS DE POLÍTICA</t>
  </si>
  <si>
    <t>EDITORIAL EL GLOBO SA</t>
  </si>
  <si>
    <t>PUBLICACIÓN DE AVISOS DE PROCESOS DE SELECCIÓN SEGÚN LA LEY 80 DE 1993 Y NORMAS REGLAMENTARIAS VIGENTES QUE ADELANTE EL MINISTERIO DE LA PROTECCIÓN SOCIAL</t>
  </si>
  <si>
    <t>PRORROGA NO. 1 FIRMADA DIOCIEMBRE 10 DE 2010. PRORROGA NO. 2 FIRMADA JUNIO 22 DE 2010</t>
  </si>
  <si>
    <t>MARTHA RUBY NARVAEZ</t>
  </si>
  <si>
    <t>ADMINISTRACION DE RECURSOS FISICOS</t>
  </si>
  <si>
    <t>APOYAR AL MINISTERIO DE LA PROTECCIÓN SOCIAL- DIRECCIÓN GENERAL DE GESTIÓN DE LA DEMANDA EN SALUD  EN LA CONSOLIDACIÓN, ANÁLISIS Y PRESENTACIÓN DE  LA INFORMACIÓN PROVENIENTE DEL USO DE LOS RECURSOS DEL FOSYGA QUE COFINANCIAN EL RÉGIMEN SUBSIDIADO DE SALUD,...</t>
  </si>
  <si>
    <t>ADICION Y PRORROGA JULIO 22 DE 2010</t>
  </si>
  <si>
    <t>ISABEL EUGENIA BEALCAZAR PEÑA</t>
  </si>
  <si>
    <t>PRESTAR APOYO Y ASESORÍA LEGAL A LA DIRECCIÓN GENERAL DE GESTIÓN DE LA DEMANDA EN SALUD DEL MINISTERIO PARA EL FORTALECIMIENTO DE LOS INSTRUMENTOS JURÍDICOS REQUERIDOS PARA LA CONSOLIDACIÓN DE LAS CUENTAS MAESTRAS, CON MIRAS AL FORTALECIMIENTO DEL FLUJO DE LOS RECURSOS PROVENIENTES DE LA SUBCUENTA DE SOLIDARIDAD DEL FONDO DE SOLIDARIDAD Y GARANTÍA  - FOSYGA,...</t>
  </si>
  <si>
    <t xml:space="preserve">KIMBERLY DE PILAR ZAMBRANO GRANADOS </t>
  </si>
  <si>
    <t>ADELANTAR EN EL MARCO NORMATIVO VIGENTE, LAS ACTUACIONES ADMINISTRATIVAS REQUERIDAS PARA RESOLVER LAS SOLICITUDES DE GIRO DIRECTO DE LAS ENTIDADES PROMOTORAS DE SALUD DEL RÉGIMEN SUBSIDIADO Y DE LAS ENTIDADES TERRITORIALES HASTA LA EXPEDICIÓN DEL ACTO ADMINISTRATIVO,  ASÍ COMO RESOLVER LOS RECURSOS DE LA VÍA GUBERNATIVA EN LOS TÉRMINOS DEL CÓDIGO CONTENCIOSO  ADMINISTRATIVO Y GESTIONAR LA EJECUCIÓN DE LA MEDIDA DE GIRO DIRECTO</t>
  </si>
  <si>
    <t>“BRINDAR AL MINISTERIO DE LA PROTECCIÓN SOCIA ASESORÍA LEGAL Y APOYO TÉCNICO PARA EL CUMPLIMIENTO DEL DECRETO 3260 DE 2004,  ASÍ COMO PARA ASESORAR A LAS ENTIDADES TERRITORIALES, ENTIDADES PROMOTORAS DE SALUD DEL RÉGIMEN SUBSIDIADO E INSTITUCIONES PRESTADORAS DE SERVICIOS DE SALUD EN LA EJECUCIÓN DE LA MEDIDA DE GIRO DIRECTO DE LOS RECURSOS DEL RÉGIMEN SUBSIDIADO,  ORDENADA EN EL MARCO DEL DECRETO 3260 DE 2004; ...</t>
  </si>
  <si>
    <t xml:space="preserve">CAROLINA SUAREZ VARGAS </t>
  </si>
  <si>
    <t>PRESTAR APOYO EN EL PROCESO DE CERTIFICACIÓN DE GIRO DE RECURSOS DEL FOSYGA - SUBCUENTA DE SOLIDARIDAD- Y DESARROLLO DE ACTIVIDADES RELACIONADAS CON LA ASIGNACIÓN, EJECUCIÓN, PROTECCIÓN Y AGILIZACIÓN DEL FLUJO DE LOS RECURSOS DE LA MENCIONADA SUBCUENTA DEL FOSYGA</t>
  </si>
  <si>
    <t xml:space="preserve">JHON ALEXANDER CAMARGO </t>
  </si>
  <si>
    <t>APOYAR AL GRUPO DE SISTEMAS DE INFORMACION DE LA DIRECCION GENERAL DE PLANEACION Y ANALISIS DE POLITICA EN LOS PROCESOS TECNICOS, LOGISTICOS Y OPERATIVOS QUE SURGEN DE LA IMPLEMENTACION DE LAS RESOLUCIONES 2089  DE 2008 Y 413 DE 2009, POR PARTE DEL MINISTERIO DE LA PROTECCON SOCIAL .</t>
  </si>
  <si>
    <t xml:space="preserve">ALEXANDER ROCHA GARCIA </t>
  </si>
  <si>
    <t>APOYAR AL MINISTERIO DE LA PROTECCIÓN SOCIAL EN LA REALIZACIÓN DE LOS CÁLCULOS QUE PERMITAN DETERMINAR LA SOSTENIBILIDAD FINANCIERA DE LA SUBCUENTA DE COMPENSACIÓN DEL FOSYGA Y CON BASE EN ELLOS, EFECTUAR COMPLEMENTARIAMENTE LOS CÁLCULOS QUE SIRVAN DE SOPORTE PARA LA TOMA DE DECISIONES  ...</t>
  </si>
  <si>
    <t xml:space="preserve">FONDO DE POBLACION DE LAS NACIONES UNIDADES </t>
  </si>
  <si>
    <t>IMPLEMENTACIÓN DE LOS COMPONENTES DE LA POLÍTICA DE SSR Y DE LAS POLÍTICAS DE LAS DIFERENTES FORMAS DE VIOLENCIA, INCLUYENDO LA FORMULACIÓN DE LÍNEAS DE INVESTIGACIÓN DE BIOÉTICA, SALUD PÚBLICA Y VIOLENCIA.</t>
  </si>
  <si>
    <t>PRORROGA, ADICION Y MODIFICACION DE 4 DE DICIEMBRE DE 2009</t>
  </si>
  <si>
    <t xml:space="preserve">YULLY MARCELA CASTILLO MOLINA </t>
  </si>
  <si>
    <t xml:space="preserve">CONTRATO APOYO A LA GESTION </t>
  </si>
  <si>
    <t>POR MEDIO DEL PRESENTE CONTRATO DE PRESTACIÓN DE SERVICIOS LA CONTRATISTA SE OBLIGA PARA CON EL MINISTERIO A:  “ APOYAR EL GRUPO  EN LA ATENCIÓN  AL CIUDADANO A TRAVÉS DEL CANAL TELEFÓNICO (CALL-CENTER).</t>
  </si>
  <si>
    <t>PRORROGA Y ADICION FIRMADA DICIEMBRE 22 DE 2009</t>
  </si>
  <si>
    <t>ATENCION AL CIUDADANO</t>
  </si>
  <si>
    <t xml:space="preserve">LUZ MIRYAM ORTIZ SOTO </t>
  </si>
  <si>
    <t xml:space="preserve">JEISSON FERNANDO PINEDA VARGAS </t>
  </si>
  <si>
    <t>APOYAR AL MINISTERIO DE LA PROTECCIÓN SOCIAL EN EL DESARROLLO, CONTROL Y SEGUIMIENTO AL SISTEMA DE INFORMACIÓN DEL FOSYGA QUE OPTIMICE Y PROTEJA EL FLUJO DE LOS RECURSOS QUE ADMINISTRA EL CONSORCIO FIDUCIARIO, …</t>
  </si>
  <si>
    <t>PRORROGA Y ADICION DE FECHA MAYO DE 2010</t>
  </si>
  <si>
    <t>LORENA VIVIANA PONCE MARTINEZ</t>
  </si>
  <si>
    <t>APOYAR AL MINISTERIO DE LA PROTECCIÓN SOCIAL - GRUPO ADMINISTRACIÓN FINANCIERA DEL FOSYGA EN LA EJECUCIÓN DE LOS RECURSOS PARA RÉGIMEN SUBSIDIADO</t>
  </si>
  <si>
    <t>ADICION Y PRORROGA DE JUNIO 25 DE 2010</t>
  </si>
  <si>
    <t>NORMAN JULIO MUÑOZ</t>
  </si>
  <si>
    <t xml:space="preserve">IMPRENTA NACIONAL DE COLOMBIA </t>
  </si>
  <si>
    <t>LA IMPRENTA  SE OBLIGA  PARA CON EL MINISTERIO A  PUBLICAR EN EL DIARIO OFICIAL  LOS ACUERDOS DEL CONSEJO  NACIONAL DE SEGURIDAD SOCIAL EN SALUD  Y LOS ACTOS  ADMINISTRATIVOS  RELACIONADOS  CON LA DISTRIBUCIÓN O ASIGNACIÓN DE  LOS RECURSOS FOSYGA, CUANDO  SE REQUIERA</t>
  </si>
  <si>
    <t>ADICION Y PRORROGA NO. 1 FIRMADA JULIO 7 DE 2010</t>
  </si>
  <si>
    <t xml:space="preserve">CONTRATO DE ARRENDAMIENTO </t>
  </si>
  <si>
    <t>POR MEDIO DEL PRESENTE CONTRATO EL ARRENDADOR SE OBLIGA PARA CON EL MINISTERIO A DAR EN ARRENDAMIENTO UNA BODEGA PARA ALMACENAR LOS ARCHIVOS DEL GRUPO ARCHIVO SINDICAL, CON UN ÁREA DE 415.27  MTS2, UBICADA EN EL PISO 16 DE LA LA TORRE 1 DEL PROYECTO INMOBILIARIO CASUR DE LA CARRERA 7 NO. 32-16 DE BOGOTÁ D.C.,...</t>
  </si>
  <si>
    <t>ADICION Y PRORROGA 1 FIRMADA JULIO 30 DE 2010</t>
  </si>
  <si>
    <t xml:space="preserve">FONDO NACIONAL DE CALAMIDADADES - FIDUCIARIA LA PREVISORA S.A. </t>
  </si>
  <si>
    <t xml:space="preserve">CONTRATO DE COMODATO </t>
  </si>
  <si>
    <t>EN VIRTUD DEL PRESENTE CONTRATO EL COMODANTE ENTREGARA A TITULO DE COMODATO O PRESTAMO DE USO AL COMODATARO - MINISTERIO DE …</t>
  </si>
  <si>
    <t xml:space="preserve">FONDO DE COMUNICACIONES </t>
  </si>
  <si>
    <t>AUNAR ESFUERZOS, PARA IMPLEMENTAR LA ESTRATEGIA DE GOBIERNO EN LÍNEA EN EL SECTOR DE LA PROTECCIÓN SOCIAL Y ARTICULAR LA VINCULACIÓN DEL MINISTERIO DE LA PROTECCIÓN SOCIAL A LOS SERVICIOS DE LA INTRANET GUBERNAMENTAL PARA SOPORTAR LA OPERACIÓN DEL SISTEMA INTEGRAL DE INFORMACIÓN DE LA PROTECCIÓN SOCIAL - SISPRO ...</t>
  </si>
  <si>
    <t>EL CONTRATISTA SE OBLIGA PARA CON EL  MINISTERIO A PRESTAR EL SERVICIO DE MANTENIMIENTO INTEGRAL (PREVENTIVO Y CORRECTIVO) A LOS BIENES INMUEBLES Y MUEBLES (ENSERES Y MOBILIARIO) DE LAS DIFERENTES SEDES DEL MINISTERIO DE LA  PROTECCIÓN SOCIAL UBICADAS EN LA CIUDAD DE BOGOTÁ D.C. Y DE LOS DEMÁS INMUEBLES QUE POR MANDATO LEGAL SE LE CONFIERA LA CUSTODIA Y PROTECCIÓN.</t>
  </si>
  <si>
    <t>73390000. NO. 410749991,61</t>
  </si>
  <si>
    <t>ADICION Y PRORROGA DE JUNIO 23 DE 2010. ADICION Y PRORROGA NO. 2 DE OCTUBRE 25 DE 2010. MODIFICACION NO, 1 FIRMADA NOVIEMBRE 19 DE 2010</t>
  </si>
  <si>
    <t xml:space="preserve">PONTIFICIA UNIVERSIDAD JAVERIANA </t>
  </si>
  <si>
    <t xml:space="preserve">CONTRATO DE CONSULTORIA </t>
  </si>
  <si>
    <t>LA UNIVERSIDAD SE COMPROMETE PARA CON EL MINISTERIO, A  ELABORAR EL REGLAMENTO TÉCNICO PARA LA PROTECCIÓN DE LOS TRABAJADORES EXPUESTOS A AGENTES BIOLÓGICOS EN LA PRESTACIÓN DE SERVICIOS DE SALUD</t>
  </si>
  <si>
    <t>ANA MARIA CABRERA</t>
  </si>
  <si>
    <t xml:space="preserve">DIRECCION GENERAL DE RIESGOS PROFESIONALES </t>
  </si>
  <si>
    <t>REALIZAR UN ESTUDIO DE INVESTIGACIÓN PARA EL DISEÑO DE UNA BATERÍA DE INSTRUMENTOS PARA LA EVALUACIÓN DE LOS FACTORES DE RIESGO PSICOSOCIALES Y VALIDACIÓN DE LA MISMA EN UNA MUESTRA DE TRABAJADORES AFILIADOS AL SISTEMA GENERAL DE RIESGOS PROFESIONALES</t>
  </si>
  <si>
    <t xml:space="preserve">CONTRATO DE SUMINISTRO </t>
  </si>
  <si>
    <t>EL CONTRATISTA SE COMPROMETE PARA CON EL MINISTERIO A  SUMINISTRAR Y DISTRIBUIR INSUMOS DE IMPRESIÓN BAJO EL SISTEMA DE PROVEEDURÍA INTEGRAL  A PRECIOS UNITARIOS FIJOS PARA LAS DIFERENTES DEPENDENCIAS DE EL MINISTERIO, CONFORME A LOS  SIGUIENTES ELEMENTOS</t>
  </si>
  <si>
    <t xml:space="preserve">PANAMERICANA OUTSORCING S.A </t>
  </si>
  <si>
    <t>EL INSTITUTO SE OBLIGA PARA CON EL MINISTERIO A “DESARROLLAR ACTIVIDADES Y ESTRATEGIAS DE SALUD PÚBLICA CONTEMPLADAS DENTRO DEL MODELO PARA EL CONTROL DEL CÁNCER COMO SON LA VIGILANCIA EPIDEMIOLÓGICA, LA COMUNICACIÓN EDUCATIVA, LA MOVILIZACIÓN SOCIAL PARA EL CONTROL DEL TABAQUISMO Y EL DESARROLLO DE COMPONENTES ESPECÍFICOS EN EL MARCO DE LA DETECCIÓN TEMPRANA DE CÁNCER DE CUELLO UTERINO”</t>
  </si>
  <si>
    <t xml:space="preserve">SALUD OCUPACIONAL SANITAS LIMITADA </t>
  </si>
  <si>
    <t>REALIZAR POR CUENTA Y RIESGO DEL CONTRATISTA, LOS EXÁMENES MÉDICOS PREOCUPACIONALES O DE PREINGRESO Y/Ó EVALUACIÓN MÉDICA POST-OCUPACIONAL DE EGRESO A LOS FUNCIONARIOS DEL MINISTERIO DE LA PROTECCIÓN SOCIAL A NIVEL NACIONAL</t>
  </si>
  <si>
    <t>PRORROGA FIRMADA JUNIO 30 DE 2010</t>
  </si>
  <si>
    <t>BIENESTAR Y EVALUACION LABORAL</t>
  </si>
  <si>
    <t xml:space="preserve">CONTRATO INTERADMINISTRATIVO </t>
  </si>
  <si>
    <t>LA UNIVERSIDAD SE OBLIGA PARA CON EL MINISTERIO A  SE “REALIZAR UN ESTUDIO PARA LA MODIFICACIÓN Y ACTUALIZACIÓN DEL MANUAL ÚNICO DE CALIFICACIÓN DE INVALIDEZ, ADOPTADO MEDIANTE EL DECRETO 917 DE 1999.</t>
  </si>
  <si>
    <t>JUAN CARLOS MONCADA ZAPATA</t>
  </si>
  <si>
    <r>
      <t>EL CONTRATISTA, SE COMPROMETE CON EL MINISTERIO A</t>
    </r>
    <r>
      <rPr>
        <i/>
        <sz val="8"/>
        <rFont val="Arial"/>
        <family val="2"/>
      </rPr>
      <t xml:space="preserve"> </t>
    </r>
    <r>
      <rPr>
        <sz val="8"/>
        <rFont val="Arial"/>
        <family val="2"/>
      </rPr>
      <t>“REPRESENTAR JUDICIALMENTE AL MINISTERIO DE LA PROTECCIÓN SOCIAL EN LOS PROCESOS JUDICIALES RELACIONADOS CON LA IMPLEMENTACIÓN DE LOS SERVICIOS DE AMBULANCIAS AÉREAS Y TELEMEDICINA POR PARTE DE LA FEDERACIÓN COLOMBIANA DE MUNICIPIOS, INCLUIDA LA INSTAURACIÓN DE UNA ACCIÓN DE CONSTITUCIONALIDAD EN SU NOMBRE”</t>
    </r>
  </si>
  <si>
    <t>NELLY PATRICIA RAMOS</t>
  </si>
  <si>
    <t>ELABORAR EL PLAN NACIONAL DE PREVENCIÓN DE SILICOSIS, NEUMOCONIOSIS DE LOS MINEROS DEL CARBÓN Y ASBESTOSIS.</t>
  </si>
  <si>
    <t>VICEMINISTERIO DE RELACIONES LABORALES</t>
  </si>
  <si>
    <t xml:space="preserve">CAJA DE PREVISION SOCIAL DE COMUNICACIONES - CAPRECOM </t>
  </si>
  <si>
    <t>COORDINAR EL ACCESO A SERVICIOS DE SALUD NO INCLUIDOS EN EL PLAN DE BENEFICIOS – SUMINISTRO DE INSUMOS Y MEDICAMENTOS, SERVICIOS MÉDICOS Y PRESTACIONES DE SALUD – E IGUALMENTE, LA PRESTACIÓN DE ESTOS SERVICIOS, DE ACUERDO CON LAS CONDICIONES Y ESPECIFICACIONES QUE SE ESTABLEZCAN EN EL MANUAL OPERATIVO</t>
  </si>
  <si>
    <t>ALEXANDER AREVALO SANCHEZ</t>
  </si>
  <si>
    <t>APOYAR AL MINISTERIO DE LA PROTECCIÓN SOCIAL  EN LA ELABORACIÓN DE LAS INSTRUCCIONES QUE SE REQUIERA IMPARTIR AL ADMINISTRADOR FIDUCIARIO DE LOS RECURSOS DEL FOSYGA O A LAS EPS O EOC RELACIONADAS CON LOS PROCESOS DE LA SUBCUENTA  DE COMPENSACIÓN DEL FOSYGA, EN LA ELABORACIÓN DE CONCEPTOS RELACIONADOS CON EL PROCESO DE COMPENSACIÓN   Y EN LA REVISIÓN DE LOS INFORMES DE AUDITORÍA AL FOSYGA E INTERVENTORÍA AL CONTRATO DE ADMINISTRACIÓN FIDUCIARIA DE LOS RECURSOS DEL FOSYGA EN LO RELACIONADO CON LA SUBCUENTA DE COMPENSACIÓN</t>
  </si>
  <si>
    <t>ADICION Y PRORROGA FIRMADA AGOSTO 30 DE 2010</t>
  </si>
  <si>
    <t>JOAN ADRIAN SALCEDO MIRANDA</t>
  </si>
  <si>
    <t>APOYAR AL MINISTERIO DE LA PROTECCION SOCIAL - GRUPO DE ADMINISTRACION FINANCIERA DEL FOSYGA EN LA ELABORACION Y SEGUIMIENTO DE LOS ACTOS ADMINISTRATIVOS RELACIONADOS CON EL CONTROL Y SEGUIMIENTO PRESUPUESAL DEL FOSYGA…</t>
  </si>
  <si>
    <t>LEILA YAMILE MUÑOZ BOGOTA</t>
  </si>
  <si>
    <t>APOYAR AL MINISTERIO DE LA PROTECCIÓN SOCIAL – DIRECCIÓN GENERAL DE FINANCIAMIENTO - GRUPO DE ADMINISTRACIÓN FINANCIERA DEL FOSYGA  EN EL  SEGUIMIENTO Y CARGUE EN EL APLICATIVO DE PROYECTOS Y CONTRATOS DE LA INFORMACIÓN DE LOS CONTRATOS QUE CELEBRA LA DIRECCIÓN GENERAL DE FINANCIAMIENTO,...</t>
  </si>
  <si>
    <t xml:space="preserve">VICTOR DARIO RIVAS CALVACHE </t>
  </si>
  <si>
    <t>APOYAR EN EL ANÁLISIS DEL COMPORTAMIENTO DE LA CUENTA MAESTRA DEL RÉGIMEN SUBSIDIADO Y EN LA ASESORÍA, TANTO A LAS ENTIDADES TERRITORIALES COMO A LAS ENTIDADES FINANCIERAS, DE LOS PROCESOS DERIVADOS DE LA APLICACIÓN  DE LA RESOLUCIÓN 1021 DE 2009, Y DEMÁS NORMAS QUE LA MODIFIQUEN</t>
  </si>
  <si>
    <t>JOSE A. SOTO MORENO</t>
  </si>
  <si>
    <t xml:space="preserve">ICBF - DANE - FONDANE </t>
  </si>
  <si>
    <t xml:space="preserve">CONVENIO INTERADMINISTRATIVO DE COOPERACION </t>
  </si>
  <si>
    <t xml:space="preserve">AUNAR ESFUERZOS PARA RECOELCTAR LA INFORMACION NECESARIA QUE PERMITA ACTAULIZAR LAS ESTADISTAICAS DE TRABAJO INFANTIL Y ADOLECENCIA ENTRE 5 Y 17 AÑOS DE EDAD, COMO PARTE DE LAS POBLACIONES TRABAJADORAS VELNERABLES, A PARTIR DEL DISEÑOR, PREPARACION Y APLICACION DEL MODULO DE SEGUIMIENTO DE LSO INDICADORES DE  TRABAJO INFANTIL, DURANTE EL ULTIMO TRIMESTRE DE 2009, EN LA GRAN ENCUESTA INTEGARL DE HOGARES QUE REALIZA EL DANE. </t>
  </si>
  <si>
    <t>VICEMINISTRO DE RELACIONES LABORALES</t>
  </si>
  <si>
    <t>RUTH  AZUCENA  OLMOS</t>
  </si>
  <si>
    <t xml:space="preserve">LIZ DEXCY GARAVITO BELTRAN </t>
  </si>
  <si>
    <r>
      <t>PRESTAR APOYO Y ASESORÍA PROFESIONAL A LA</t>
    </r>
    <r>
      <rPr>
        <b/>
        <sz val="8"/>
        <rFont val="Arial"/>
        <family val="2"/>
      </rPr>
      <t xml:space="preserve"> </t>
    </r>
    <r>
      <rPr>
        <sz val="8"/>
        <rFont val="Arial"/>
        <family val="2"/>
      </rPr>
      <t>DIRECCIÓN GENERAL DE GESTIÓN DE LA DEMANDA EN SALUD DEL MINISTERIO DE LA PROTECCIÓN SOCIAL EN MATERIA DE LA IMPLEMENTACIÓN Y SEGUIMIENTO DE LAS MEDIDAS PARA LA OPTIMIZACIÓN DEL FLUJO DE RECURSOS DE LA SUBCUENTA DE SOLIDARIDAD CONTEMPLADAS EN LA MODIFICACIÓN DEL ACUERDO 244</t>
    </r>
  </si>
  <si>
    <t>NANCY LONSOÑO</t>
  </si>
  <si>
    <t>APOYAR Y FORTALECER TODAS LAS ACCIONES DE VIGILANCIA, ALERTA Y RESPUESTA A LA PANDEMIA DE INFLUENZA</t>
  </si>
  <si>
    <t>JORGE GONZALEZ/MARIA ALEXANDRA DURAN</t>
  </si>
  <si>
    <t xml:space="preserve">EMPRESA SOCIAL DEL ESTADO SALUD CHOCO - DEPARTAMENTO DEL CHOCO </t>
  </si>
  <si>
    <t>CONVENIO DE DESEMPEÑO</t>
  </si>
  <si>
    <t>EL PRESENTE CONVENIO DE DESEMPEÑO TIENE POR OBJETO FIJAR LOS TÉRMINOS Y CONDICIONES BAJO LOS CUALES DASALUD Y LA IPS SE OBLIGAN A IMPLEMENTAR LAS ACCIONES REQUERIDAS PARA LA REORGANIZACIÓN OPERATIVA DE LA RED DEPARTAMENTAL DE PRESTADORES PÚBLICOS DE SERVICIOS DE SALUD, MEDIANTE PROCESOS DE REESTRUCTURACIÓN, AJUSTE, SUPRESIÓN, FUSIÓN, LIQUIDACIÓN Y GARANTIZAR LA PRESTACIÓN DE SERVICIOS DE SALUD A LA POBLACIÓN DEL DEPARTAMENTO DEL CHOCO, ASÍ COMO LA CORRECTA DESTINACIÓN DE LOS RECURSOS QUE OTORGUE LA NACIÓN Y DE LOS DEMÁS RECURSOS TERRITORIALES O DE CUALQUIER OTRO ORIGEN QUE CONCURRAN EN EL FINANCIAMIENTO DE EL PROGRAMA</t>
  </si>
  <si>
    <t>ESPERNZA MORENO</t>
  </si>
  <si>
    <t xml:space="preserve">DEPARTAMENTO DE SANTANDER, LA ALCALDIA DEL MUNICIPIO DE ZAPATOCA </t>
  </si>
  <si>
    <t>LA ESE HOSPITAL INTEGRADO LA MERCED DEL MUNICIPIO DE ZAPATOCA Y LA ESE HOSPITAL SAN JUAN DE DIOS DEL MUNICIPIO DE SAN VICENTE DE CHUCURI, PARA EFECTOS DEL PRESENTE CONVENIO, SE DEMONINARAN LAS IPS</t>
  </si>
  <si>
    <t>RAFAEL EDUARDOMILLAN</t>
  </si>
  <si>
    <t>DIANA MARCELA HINCAPIE CETINA</t>
  </si>
  <si>
    <t>ASESORAR Y APOYAR A LA DIRECCIÓN GENERAL DE ANÁLISIS Y POLÍTICA DE RECURSOS HUMANOS, EN LOS ASUNTOS JURÍDICOS RELACIONADOS CON EL ANÁLISIS DE LA INFORMACIÓN SOBRE LOS RECOBROS EFECTUADOS AL FOSYGA POR CONCEPTO DEL SUMINISTRO DE MEDICAMENTOS Y PROCEDIMIENTOS NO POS, ...</t>
  </si>
  <si>
    <t>ADICION Y PRORROGA FIRMADA JULIO 16 DE 2010</t>
  </si>
  <si>
    <t>LUIS CARLOS ORTIZ</t>
  </si>
  <si>
    <t xml:space="preserve">HUGO ALBEIRO PUERTO GRANADOS  </t>
  </si>
  <si>
    <t>APOYAR AL MINISTERIO DE LA PROTECCIÓN SOCIAL EN LA IMPLEMENTACIÓN DEL REDISEÑO DEL ACTUAL SISTEMA DE RECOBRO POR PARTE DE LAS EPS DE LOS VALORES NO POS”</t>
  </si>
  <si>
    <t>HERMENEGILDO YOSSA</t>
  </si>
  <si>
    <t xml:space="preserve">DERLY FABIOLA MORENO CASTAÑEDA </t>
  </si>
  <si>
    <t>PRESTAR ASESORÍA Y APOYO PARA EJERCER LA REPRESENTACIÓN JUDICIAL, CONTROL, SUSTANCIACIÓN Y VIGILANCIA DE LOS PROCESOS JUDICIALES DONDE LA NACIÓN MINISTERIO DE LA PROTECCIÓN SOCIAL ES PARTE DENTRO DEL TERRITORIO NACIONAL, CUYA PRETENSIÓN ESTA RELACIONADA CON RECOBROS ANTE EL FOSYGA</t>
  </si>
  <si>
    <t xml:space="preserve">JANA CRISTINA DUARTE PEÑA </t>
  </si>
  <si>
    <t>BRINDAR APOYO TÉCNICO Y JURÍDICO AL MINISTERIO DE LA PROTECCIÓN SOCIAL EN LA GESTIÓN Y APLICACIÓN DE MODELOS DE RESPUESTAS A LAS CONSULTAS, QUEJAS Y REQUERIMIENTOS RELACIONADOS CON LA IMPLEMENTACIÓN DE LA PLANILLA INTEGRADA DE LIQUIDACIÓN DE APORTES …</t>
  </si>
  <si>
    <t>EDGAR ALEXANDER PRIETO</t>
  </si>
  <si>
    <t xml:space="preserve">DEPARTAMENTO DE NARIÑO, EL INSTITUTO DEPARTAMENTAL DE SALUD DE NARIÑO, LA ALCALDIA DEL MUNICIPIO DE TUQUERRES </t>
  </si>
  <si>
    <t>EL PRESENTE CONVENIO DE DESEMPEÑO TIENE POR OBJETO FIJAR LOS TERMINOS Y CONDICIONES BAJO LOS CUALES EL DEPARTAMENTO A TARVES DEL INSTITUTO SE OBLIGA A IMPLEMENTAR LAS ACCIONES REQUERIDAS PARA GARANTIZAR LA REORGANIZCAION OPERATIVA DE LA RED DEPARTAMENTAL DE PRESTADORES PUBLICOS DE SERVICIOS DE SALUD, ACOMPAÑAMEINTO AL MUNICIPIO DE TI¿UQUERRES EN EL PROCESO DE SUPRESION Y LIQUIDACION DE ,...</t>
  </si>
  <si>
    <t>BERTHA CECILIA OSPINA GIRALDO</t>
  </si>
  <si>
    <t xml:space="preserve">PRESTAR ASESORIA Y APOYO PARA EJCER LA REPRESENTACION JUDICIAL, CONTROL SUSTANCIACION Y VIGILANCIA DE LOS PROCESOS DONDE LA NACION MINISTERIO DE LA PROTECCION SOCIAL ES PARTE DENTRO DE L TERRITORIO NACIONAL. </t>
  </si>
  <si>
    <t>PRORROGA Y ADICION DE JULIO 27 DE 2010</t>
  </si>
  <si>
    <t xml:space="preserve">ANA CECILIA PRIETO </t>
  </si>
  <si>
    <t>71.681.399.24</t>
  </si>
  <si>
    <t>11530520. NO. 2 8647890</t>
  </si>
  <si>
    <t>ADICION Y PRORROGA FIRMADA JULIO 28 DE 2010. ADICION Y PRORROGA NO.2 FIRMADA SEPTIEMBRE 30 DE 2010</t>
  </si>
  <si>
    <t>APOYAR A LA DIRECCION GENERAL DE PLANEACION Y ANALISIS DE POLITICA EN LA GESTION DE REPORTES DE LAS FUENTES DE DATOS PARA EL DATA MART DE CUENTAS DE SALUD DEL SISTEMA DE GESTION DE DATOS - SGD.</t>
  </si>
  <si>
    <t>PRORROGA Y ADICION NO. 1 FIRMADA JUNIO 22 DE 2010</t>
  </si>
  <si>
    <t xml:space="preserve">MARIA XIMENA BALLESTEROS CHACON </t>
  </si>
  <si>
    <t>BRINDAR APOYO Y ASESORÍA JURÍDICA A LA SECRETARÍA TÉCNICA DEL  CONSEJO NACIONAL DE SEGURIDAD SOCIAL EN SALUD EN LA PREPARACIÓN, DESARROLLO Y CIERRE DE LAS ACTIVIDADES DEL CNSSS Y SU ENTREGA A LA COMISIÓN DE REGULACIÓN EN SALUD - CRES</t>
  </si>
  <si>
    <t>CARLOS CUERVO</t>
  </si>
  <si>
    <t xml:space="preserve">UNIVERSIDAD DE LOS ANDES </t>
  </si>
  <si>
    <t xml:space="preserve">DESARROLLAR ESRATEGIAS Y HERRAMIENTAS PARA PROMOCIONAR Y DIVULGAR LOS PRINCIPOS Y DERECHOS FUNDAMENTALES EN EL TRABAJO PARA EL FORTALECIMEINTO DEL YTRABAJO DIGNO Y DECENTE A NIVEL NACIONAL </t>
  </si>
  <si>
    <t>BERTA PARRA</t>
  </si>
  <si>
    <t xml:space="preserve">CINTRATO INTERADMINISTRATIVO </t>
  </si>
  <si>
    <t>REALIZAR LOS AJUSTES A LA TABLA DE ACTIVIDADES ECONÓMICAS Y SUFICIENCIA DE LA TASA DE COTIZACIÓN AL SISTEMA GENERAL DE RIESGOS PROFESIONALES INCLUYENDO A LOS TRABAJADORES INDEPENDIENTES GARANTIZANDO LA VIABILIDAD FINANCIERA DEL SISTEMA GENERAL DE RIESGOS PROFESIONALES</t>
  </si>
  <si>
    <t>PRORROGA NO. 1 FIRMADA JULIO 14 DE 2010</t>
  </si>
  <si>
    <t>JORGE DURAN</t>
  </si>
  <si>
    <t xml:space="preserve">JOHANNA DEL PILAR BOHORQUEZ RAMIREZ </t>
  </si>
  <si>
    <t>PROYECTAR LAS RESPUESTAS DE LAS TUTELAS, IMPUGNACIONES, INCIDENTES DE NULIDAD Y DESACATOS PROVENIENTES DE LOS DESPACHOS JUDICIALES NIVEL NACIONAL Y DEMÁS ACCIONES CONSTITUCIONALES, ADELANTADAS EN CONTRA DEL MINISTERIO DE LA PROTECCIÓN SOCIAL Y/O FONDOS ADSCRITOS A ESTA ENTIDAD</t>
  </si>
  <si>
    <t>6433474. NO. 2 4825106</t>
  </si>
  <si>
    <t>ADICION Y PRORROGA NFIRMADA JULIO 27 DE 2010. ADICION Y PRORROGA NO. 2 FIRMADA SEPTIEMBRE 30 DE 2010</t>
  </si>
  <si>
    <t xml:space="preserve">LILIANA GOMEZ RODRIGUEZ </t>
  </si>
  <si>
    <t>32.512.967.64</t>
  </si>
  <si>
    <t>5229968. No. 3922476</t>
  </si>
  <si>
    <t>ADICION Y PRORROGA FIRMADA JULIO 27 DE 2010. ADICION Y PRORROGA NO. 2 FIRMADA SEPTIEMBRE 30 DE 2010</t>
  </si>
  <si>
    <t>28.924.820.04</t>
  </si>
  <si>
    <t>4652786. NO. 3489590</t>
  </si>
  <si>
    <t>ADICION Y PRORROGA FIRMADA JULIO 28 DE 2010. ADICION Y PRORROGA 2 FIRMADA SEPTIEMBRE 30 DE 2010</t>
  </si>
  <si>
    <t xml:space="preserve">EDGAR ALEXANDER PRIETO MUÑOZ </t>
  </si>
  <si>
    <t>BRINDAR ASESORÍA, ASISTENCIA TÉCNICA Y ACOMPAÑAMIENTO AL MINISTERIO DE LA PROTECCIÓN SOCIAL, EN LOS ASPECTOS DE SISTEMAS RELACIONADOS CON LA ESTRUCTURACIÓN, REGULACIÓN Y PUESTA EN MARCHA DE LA AFILIACIÓN ÚNICA ELECTRÓNICA, DE LOS BENEFICIOS ECONÓMICOS PERIÓDICOS,</t>
  </si>
  <si>
    <t>CARLOS RODRIGUEZ</t>
  </si>
  <si>
    <t xml:space="preserve">AUTOFRENOS LA PRECISION </t>
  </si>
  <si>
    <t>EL CONTRATISTA SE OBLIGA PARA CON EL MINISTERIO A PRESTAR EL SERVICIO INTEGRAL DE MANTENIMIENTO PREVENTIVO Y CORRECTIVO CON SUMINISTRO DE REPUESTOS NUEVOS Y ORIGINALES PARA LOS VEHÍCULOS QUE CONFORMAN EL PARQUE AUTOMOTOR DEL MINISTERIO DE LA PROTECCIÓN SOCIAL, ...</t>
  </si>
  <si>
    <t>ADICION Y PRORROGA NO. 1 FIRMADA JULIO 30 DE 2010</t>
  </si>
  <si>
    <t>CESAR GALICIA</t>
  </si>
  <si>
    <t>PRESTAR ASESORÍA Y APOYO AL MINISTERIO, EN PARTICULAR A LA OFICINA ASESORA JURÍDICA Y DE APOYO LEGISLATIVO, EN LO RELACIONADO CON EL SEGUIMIENTO Y CONTROL DE MANERA OPORTUNA DE LAS OBLIGACIONES FRENTE AL COBRO DE MULTAS QUE SE ADEUDAN AL MINISTERIO, POR TODO CONCEPTO Y A LOS PROCESOS EJECUTIVOS POR JURISDICCIÓN COACTIVA;...</t>
  </si>
  <si>
    <t>97.490.699.48</t>
  </si>
  <si>
    <t>15682150. No. 2 11761613</t>
  </si>
  <si>
    <t>ADICION Y PRORROGA FIRMNADA JULIO 28 DE 2010ADICION Y PRORROGA NO. 2 FIRMADA SEPTIEMBRE 30 DE 2010</t>
  </si>
  <si>
    <t>EMANUEL YONATHAN CORONADO JAIMES</t>
  </si>
  <si>
    <t>PRESTAR SUS SERVICIOS PARA ADELANTAR LA GESTIÓN DE COBRO PERSUASIVO DE LAS MULTAS QUE SE ADEUDEN AL MINISTERIO DE LA PROTECCIÓN SOCIAL Y SUSTANCIACIÓN DE LOS PROCESOS QUE SE ADELANTEN POR JURISDICCIÓN COACTIVA</t>
  </si>
  <si>
    <t>7669782. NO. 2 5752337</t>
  </si>
  <si>
    <t xml:space="preserve">LUIS GUILLERNO CUBILLOS VELANDIA </t>
  </si>
  <si>
    <t>PRESTAR ASESORÍA Y APOYO AL GRUPO DE CONSULTAS PARA PROYECTAR LAS RESPUESTAS DE LAS CONSULTAS, CONCEPTOS Y DERECHOS DE PETICIÓN QUE A NIVEL NACIONAL SE ADELANTEN ANTE EL MINISTERIO</t>
  </si>
  <si>
    <t>4033047. No.2 6049571</t>
  </si>
  <si>
    <t>PRESTAR ASESORÍA Y APOYO PARA PROYECTAR LAS RESPUESTAS DE LAS CONSULTAS, CONCEPTOS Y DERECHOS DE PETICIÓN QUE A NIVEL NACIONAL SE ADELANTEN ANTE EL MINISTERIO</t>
  </si>
  <si>
    <t>4760678. No. 3570509</t>
  </si>
  <si>
    <t>ADICION Y PRORROGA FIRMDA JULIO 28 DE 2010. ADICION Y PRORROGA NO. 2 FIRMADA SEPTIEMBRE 30 DE 2010</t>
  </si>
  <si>
    <t xml:space="preserve">FLOR ALBA LOPEZ CUERVO </t>
  </si>
  <si>
    <t>APOYAR A LA DIRECCIÓN GENERAL DE PLANEACIÓN Y ANÁLISIS DE POLÍTICA EN EL ANALISIS Y SEGUIMIENTO DE LOS TRAMITES A AUTOMATIZAR Y EN EL FORTALECIMIENTO DE LOS ESTANDARES A NIVEL INSTITUCIONAL EN EL MARCO DE LA ESTRATEGIA DE GOBIERNO EN LINEA</t>
  </si>
  <si>
    <t>ADICION Y PRORROGA NO. 1 FIRMADA JUNIO 22 DE 2010</t>
  </si>
  <si>
    <t>LILIAN CARDENAS</t>
  </si>
  <si>
    <t xml:space="preserve">MARIA XIMENA BOHORQUEZ RAMIREZ </t>
  </si>
  <si>
    <t>PROYECTAR LAS RESPUESTAS DE LAS TUTELAS, IMPUGNACIONES, INCIDENTES DE NULIDAD Y DESACATOS PROVENIENTES DE LOS DESPACHOS JUDICIALES NIVEL NACIONAL Y DEMÁS ACCIONES CONSTITUCIONALES, ADELANTADAS EN CONTRA DEL MINISTERIO DE LA PROTECCIÓN SOCIAL Y/O FONDOS AD</t>
  </si>
  <si>
    <t>24.746.133.22</t>
  </si>
  <si>
    <t>4135844. No. 2 3101883</t>
  </si>
  <si>
    <t>ADICION Y PRORROGA FIRMADA JULIO 28 DE 2010. ADICION Y PRORROGA NO. 2 FIRMADA SEPTIEMBRE 30 DE 2010</t>
  </si>
  <si>
    <t>LILIAM PATRICIA CARDENAS DIAZ</t>
  </si>
  <si>
    <t>APOYAR A LA DIRECCIÓN GENERAL DE PLANEACIÓN DEL MINISTERIO DE LA PROTECCIÓN SOCIAL EN EL SEGUIMIENTO Y EVALUACIÓN A  LA IMPLEMENTACIÓN DE LA ESTRATEGIA DE GOBIERNO EN LÍNEA A NIVEL INSTITUCIONAL Y SECTORIAL DE ACUERDO CON LOS PARÁMETROS ESTABLECIDOS POR EL PROGRAMA GOBIERNO EN LÍNEA Y EN EL DECRETO 1151 DE 2008</t>
  </si>
  <si>
    <t>PATRICIA DELGADO</t>
  </si>
  <si>
    <t>RAFAEL WILCHES</t>
  </si>
  <si>
    <t>PRESTAR ASESORÍA Y APOYO AL MINISTERIO DE LA PROTECCIÓN SOCIAL, Y EN PARTICULAR A LA SECRETARÍA GENERAL, EN LOS ASUNTOS RELACIONADOS CON EL GRUPO DE ADMINISTRACIÓN DE RECURSOS FÍSICOS EN ESPECIAL CON EL MANEJO DE INVENTARIOS DE BIENES MUEBLES E INMUEBLES Y EN EL DESARROLLO E IMPLEMENTACIÓN DE ESTRATEGIAS Y PLANES DE TRABAJO TENDIENTES A ORGANIZAR Y MEJORAR LA PRESTACIÓN DE LOS SERVICIOS A CARGO DE DICHO GRUPO, Y DE LOS GRUPOS DE ADMINISTRACIÓN DE ENTIDADES LIQUIDADAS, ADMINISTRACIÓN DOCUMENTAL, ATENCIÓN AL CIUDADANO, MEJORAMIENTO INSTITUCIONAL, EN ASISTENCIA ADMINISTRATIVA Y ORGANIZACIONAL TENDIENTES A LOGRAR LA MEJORA CONTINUA EN LAS LABORES QUE A ESTOS GRUPOS COMPETE ATENDER, Y,  EN ASESORÍA EN  TEMAS RELACIONADOS CON  LOS PROGRAMAS DE GESTIÓN DE CALIDAD, Y EN LA SUPERVISIÓN DE LOS CONTRATOS QUE POR SU COMPETENCIA Y EN DESARROLLO DEL PRESENTE CONTRATO LE SEAN ASIGNADOS POR LA SECRETARÍA GENERAL</t>
  </si>
  <si>
    <t>CLARA MENDEZ</t>
  </si>
  <si>
    <t>ASESORAR A LOS GRUPOS DE PRESUPUESTO, CONTABILIDAD Y TESORERÍA EN LOS ASUNTOS PROPIOS DE CADA UNO, CON EL PROPÓSITO DE ARTICULAR LAS TRES ÁREAS PARA RACIONALIZAR LOS PROCESOS QUE DEBEN REALIZAR ESPECIALMENTE EN EL MANEJO DE LA INFORMACIÓN, ELABORACIÓN DE INFORMES Y CONTROL DE GESTIÓN DE...</t>
  </si>
  <si>
    <t>LILIAN ALEXANDRA HURTADO BUITRAGO</t>
  </si>
  <si>
    <t>PRESTAR ASESORÍA Y APOYO JURÍDICO A LA SECRETARÍA GENERAL DEL MINISTERIO DE LA PROTECCIÓN SOCIAL,  Y AL GRUPO DE ADMINISTRACIÓN DE PERSONAL, EN LOS DIFERENTES ASUNTOS DE SU COMPETENCIA, EN ESPECIAL LO RELATIVO A ADMINISTRACIÓN DE PERSONAL DE LA ENTIDAD, CARRERA ADMINISTRATIVA Y BIENESTAR LABORAL</t>
  </si>
  <si>
    <t>SANDRA BIBIANA LONDOÑO MEDINA</t>
  </si>
  <si>
    <t>PRESTAR ASESORÍA Y APOYO JURÍDICO A LA SECRETARÍA GENERAL DEL MINISTERIO DE LA PROTECCIÓN SOCIAL, EN LOS DIFERENTES ASUNTOS DE SU COMPETENCIA</t>
  </si>
  <si>
    <t>ACTA DE SUSPENSION DE FECHA DICIEMBRE 18 DE 2009. ACTA DE REINICIO DE 4 DE ENERO DE 2010. ADICION Y PRORROGA FIRMADA JULIO 28 DE 2010</t>
  </si>
  <si>
    <t>ASESORAR Y APOYAR JURÍDICAMENTE AL MINISTERIO DE LA PROTECCIÓN SOCIAL Y EN PARTICULAR AL GRUPO DE GESTIÓN CONTRACTUAL, EN LA REALIZACIÓN DE LAS LABORES NECESARIAS PARA ADELANTAR LOS PROCESOS DE CONTRATACIÓN, INCLUSO HASTA mail. s Eduardo porque siempre rebot LA LIQUIDACIÓN DE LOS CONTRATOS</t>
  </si>
  <si>
    <t>ADICION Y PRORROGA FIRMADO JULIO 27 DE 2010. TERMINACION ANTICIPADA AGOSTO 31 DE 2010</t>
  </si>
  <si>
    <t>INGRID NARVAEZ</t>
  </si>
  <si>
    <t>MARTHA LUCIA GOMEZ RODRIGUEZ</t>
  </si>
  <si>
    <t>BRINDAR APOYO, ASESORAR Y ASISTIR A LA SECRETARÍA TÉCNICA DEL CNSSS EN LA PREPARACIÓN, EJECUCIÓN Y CULMINACIÓN DE LAS ACTIVIDADES LOGÍSTICAS Y ADMINISTRATIVAS QUE SE REQUIERAN PARA EL CIERRE DE LAS FUNCIONES REGULADORAS DEL CONSEJO Y ENTREGA A LA COMISIÓN DE REGULACIÓN EN SALUD – CRES</t>
  </si>
  <si>
    <t xml:space="preserve">RENATA PARDO PINZON </t>
  </si>
  <si>
    <t>ASESORAR AL MINISTERIO DE LA PROTECCIÓN SOCIAL EN LA OPERACIÓN E INSTITUCIONALIZACIÓN DE LOS COMPONENTES Y PROCESOS DEL SISTEMA DE SEGUIMIENTO Y EVALUACIÓN DEL SISTEMA DE PROTECCIÓN SOCIAL EN EL ÁREA DE SALUD: ASEGURAMIENTO Y SALUD PÚBLICA.</t>
  </si>
  <si>
    <t>ADICION Y PRORROGA FIRMADA JULIO 22 DE 2010</t>
  </si>
  <si>
    <t xml:space="preserve">PATRICIA DELGADO RODRIGUEZ </t>
  </si>
  <si>
    <t xml:space="preserve">ASESORAR A LA DIRECCIÓN GENERAL DE PLANEACIÓN Y ANÁLISIS DE POLÍTICA EN  LA GERENCIA TÉCNICA DEL SISPRO Y EN EL ESTUDIO DE LOS PROYECTOS DE SISTEMAS DE INFORMACION A NIVEL SECTORIAL. </t>
  </si>
  <si>
    <t>DIRECCION GENERAL DE PLANEACION Y ANALISIS DE POLITICA</t>
  </si>
  <si>
    <t xml:space="preserve">MARIA DE LOS ANGELES PASCUAL HIDALGO-GATO </t>
  </si>
  <si>
    <t>PRESTAR LOS SERVICIOS DE ASESORÍA Y ASISTENCIA JURÍDICA AL VICEMINISTRO TÉCNICO EN EL DISEÑO, REDACCIÓN DE LA REGULACIÓN Y PUESTA EN MARCHA DE LA AFILIACIÓN ELECTRÓNICA, DE LOS BENEFICIOS ECONÓMICOS PERIÓDICOS Y DE LOS ASPECTOS RELACIONADOS Y COMPLEMENTARIOS DE LA PLANILLA INTEGRADA DE LIQUIDACION DE APORTES - PILA Y EL ACOMPAÑAMIENTO EN EL DESARROLLO DEL DECRETO 4747 DE 2007</t>
  </si>
  <si>
    <t xml:space="preserve">LUZ EMILSE RINCON </t>
  </si>
  <si>
    <t>APOYAR A LA DIRECCIÓN GENERAL DE PLANEACIÓN Y ANÁLISIS DE POLÍTICA EN EL SEGUIMIENTO A LA OPERACIÓN Y ACOMPAÑAMIENTO A LAS FUENTES DE INFORMACIÓN Y A LOS USUARIOS SOBRE EL USO DEL SGD</t>
  </si>
  <si>
    <t>ADICION Y PRORROGA NO. 1 DE FECHA JUNIO 22 DE 2010</t>
  </si>
  <si>
    <t xml:space="preserve">CAMILO ANDRES PEÑA VALDERRAMA </t>
  </si>
  <si>
    <t>APOYAR A LA DIRECCIÓN GENERAL DE PLANEACIÓN Y A LA DIRECCIÓN DE SEGURIDAD ECONÓMICA Y PENSIONES EN LOS ASPECTOS JURÍDICOS RELACIONADOS CON LA PLANILLA INTEGRADA DE PAGO DE APORTES A LA SEGURIDAD SOCIAL – PILA Y EN LA CONCEPTUALIZACION DEL REGIMEN CONTRIBUTIVO</t>
  </si>
  <si>
    <t>ADICION Y PRORROGA FIRMADA JUNIO 30 DE 2010</t>
  </si>
  <si>
    <t>DIANA ARENAS</t>
  </si>
  <si>
    <t>APOYAR A LA DIRECCIÓN GENERAL DE PLANEACIÓN Y ANÁLISIS DE POLÍTICA EN LA GESTIÓN Y SEGUIMIENTO DE REPORTE DE LAS FUENTES DE DATOS DEL SISTEMA DE GESTION DE DATOS - SGD Y DE LAS ADMINISTRADORAS DE LOS PROGRAMAS DE ASISTENCIA SOCIAL QUE REPORTAN AL REFISTRO ÚNICO DE AFILIADOS A LA PROTECCIÓN SOCIAL –RUAF</t>
  </si>
  <si>
    <t>ADICION Y PRORROGA NO. 1 FIRMADA JUNIO 25 DE 2010</t>
  </si>
  <si>
    <t xml:space="preserve">JOHN JAIRO BOCHICA VILLATE </t>
  </si>
  <si>
    <t>APOYAR A LA DIRECCIÓN GENERAL DE PLANEACIÓN Y ANÁLISIS DE POLÍTICA COMO ADMINISTRADOR DE LA BASES DE DATOS DEL SISPRO.</t>
  </si>
  <si>
    <t>ADICION Y PRORROGA NO. 1 FIRMADA JUNIO 30 DE 2010</t>
  </si>
  <si>
    <t xml:space="preserve">CLAUDIA ALEJANDRA GELVEZ RAMIREZ </t>
  </si>
  <si>
    <t>APOYAR A LA DIRECCIÓN GENERAL DE PLANEACIÓN DEL MINISTERIO DE LA PROTECCIÓN SOCIAL EN EL DESARROLLO DE LA COORDINACIÓN DE LA POLÍTICA DE LUCHA CONTRA LA POBREZA Y EN ESPECIAL DE LA RED JUNTOS AL INTERIOR DEL MPS, ESPECÍFICAMENTE LA COORDINACIÓN DE LOS ACCIONES QUE SE ADELANTARÁN  POR PARTE DE ESTE MINISTERIO, EN LA CONSOLIDACIÓN DE LA EXPANSIÓN DE LA RED JUNTOS Y COORDINAR CON LAS DEMÁS ENTIDADES DE LA RED DICHAS ACCIONES. ADICIONALMENTE, COORDINAR CON LAS DEMÁS DEPENDENCIA DE ESTE MINISTERIO LA PUESTA EN MARCHA DE ACTIVIDADES PARA LA CONSOLIDACIÓN DE LAS MESAS TÉCNICAS A CARGO DEL MPS</t>
  </si>
  <si>
    <t>ACTA DE TERMINACION ANTICIPADA DE JULIO 6 DE 2010</t>
  </si>
  <si>
    <t>APOYAR A LA DIRECCIÓN GENERAL DE PLANEACIÓN DEL MINISTERIO DE LA PROTECCIÓN SOCIAL EN LA CONSOLIDACIÓN DE LOS INSTRUMENTOS Y METODOLOGÍAS PARA LOS TEMAS DE NUTRICIÓN QUE SE HAN DISEÑADO EN LOS PRIMEROS AÑOS DE EJECUCIÓN DE LA RED, ASÍ MISMO, APOYAR LA DEFINICIÓN DE ACCIONES PARA EL TEMA DE SALUD Y EL SEGUIMIENTO DEL LAS ACCIONES ADELANTADAS POR LA MESA DE NUTRICIÓN Y EL EJE TEMÁTICO TRANSVERSAL DE DISCAPACIDAD</t>
  </si>
  <si>
    <t>5071050. A No. 2 . 8451750</t>
  </si>
  <si>
    <t>ADICION Y PRORROGA FIRMADA JULIO 30 DE 2010. ADICION Y PRORROGA NO. 2 FIRMADA SEPTIEMBRE 15 DE 2010</t>
  </si>
  <si>
    <t>CLAUDIA GELVEZ</t>
  </si>
  <si>
    <t xml:space="preserve">LUCIA CONSTANZA LLANES VALENZUELA </t>
  </si>
  <si>
    <t>APOYAR AL MINISTERIO DE LA PROTECCIÓN SOCIAL EN LAS ACTIVIDADES NECESARIAS PARA LA IDENTIFICACIÓN Y DEFINICIÓN DE LOS PRINCIPALES LINEAMIENTOS DEL PLAN NACIONAL DE DESARROLLO 2010-2014 Y EN LA IMPLEMENTACIÓN Y CONSOLIDACIÓN DE LOS COMPONENTES DE SEGUIMIENTO Y EVALUACIÓN DEL SISTEMA DE SEGUIMIENTO Y EVALUACIÓN DEL SISTEMA DE PROTECCIÓN SOCIAL SS&amp;E DEL SPS</t>
  </si>
  <si>
    <t xml:space="preserve">GINA MARCELA ALBA DIAZ </t>
  </si>
  <si>
    <t>APOYAR A LA DIRECCIÓN GENERAL DE PLANEACIÓN DEL MINISTERIO DE LA PROTECCIÓN SOCIAL EN LA CONSOLIDACIÓN DE LOS INSTRUMENTOS Y METODOLOGÍAS PARA LOS TEMAS DE INGRESOS Y TRABAJO QUE SE HAN DISEÑADO EN LOS PRIMEROS AÑOS DE EJECUCIÓN DE LA RED, ASÍ MISMO, APOYAR EL SEGUIMIENTO DE LAS ACCIONES ADELANTADAS POR LA MESA DE GENERACIÓN DE INGRESOS Y EL EJE TEMÁTICO TRANSVERSAL DE TRABAJO INFANTIL</t>
  </si>
  <si>
    <t>A. NO. 1 4884750 A. NO. 2 8141250</t>
  </si>
  <si>
    <t>ADICION Y PRORROGA FIRMADA JULIO 30 DE 2010. ADICION Y PROOROGA 2 FIRMADA SEPTIEMBRE 15 DE 2010</t>
  </si>
  <si>
    <t xml:space="preserve">ADRIANA JANETH AVILA REINA </t>
  </si>
  <si>
    <t>ADICION Y PRORROGA NO. 1 FIRMADA JULIO 13 DE 2010</t>
  </si>
  <si>
    <t>DIANA MARCELA DIAZ MARTINEZ</t>
  </si>
  <si>
    <t>APOYAR A LA DIRECCION GENERAL DE PLANEACION Y ANALISIS DE POLITICA EN EL DISEÑO GRAFICO DEL MATERIAL DE CAPACITACION PARA EL RIPS</t>
  </si>
  <si>
    <t>LUZ MARINA SALCEDO</t>
  </si>
  <si>
    <t>APOYAR A LA DIRECCIÓN GENERAL DE PLANEACIÓN Y ANÁLISIS DE LA POLÍTICA EN IMPLEMENTACIÓN DE NUEVAS CONSULTAS Y REPORTES, OPTIMIZACIÓN DE LAS CONSULTAS Y REPORTES EXISTENTES, REQUERIMIENTOS  Y MANTENIMIENTO AL  SOFTWARE DEL SISPRO, REALIZACIÓN DE  PRUEBAS, RECEPCIÓN DE PRODUCTOS  DE SOFTWARE Y ENTREGA A PRODUCCIÓN DEL SISPRO O SUS COMPONENTES</t>
  </si>
  <si>
    <t>ADICION Y PROROGA DE JUNIO 25 DE 2010</t>
  </si>
  <si>
    <t>HERLY SUAREZ</t>
  </si>
  <si>
    <t>EL CONTRATISTA SE OBLIGA A APOYAR AL MINISTERIO DE LA PROTECCIÓN SOCIAL EN EL DESARROLLO DE LAS ACTIVIDADES RELACIONADAS CON LA GENERACIÓN DE LAS INSTRUCCIONES QUE SE REQUIERAN PARA MEJORAR EL PROCEDIMIENTO DE VALIDACIÓN DE LOS RECOBROS POR MEDICAMENTOS, ...</t>
  </si>
  <si>
    <t>APOYAR Y ASISTIR AL MINISTERIO DE LA PROTECCIÓN SOCIAL EN EL ANÁLISIS, ESTUDIO Y CONCEPTUALIZACIÓN DE LOS PROYECTOS DE LEY Y DE ACTOS ADMINISTRATIVOS QUE SE RADIQUEN PARA TRAMITE EN LA OFICINA ASESORA JURÍDICA, EN ESPECIAL LOS RELACIONADOS CON LOS RECURSOS DEL SISTEMA GENERAL DE SEGURIDAD SOCIAL EN SALUD ADMINISTRADOS POR EL FOSYGA Y EN LA INTERPRETACIÓN DE NORMAS RELACIONADAS CON EL MANEJO FINANCIERO DE LOS RECURSOS DE DICHO SISTEMA</t>
  </si>
  <si>
    <t xml:space="preserve">DIEGO FERNANDO PERDOMO </t>
  </si>
  <si>
    <t>EL CONTRATISTA SE OBLIGA A APOYAR AL MINISTERIO DE LA PROTECCIÓN SOCIAL EN EL DESARROLLO DE LAS ACTIVIDADES RELACIONADAS CON LA GENERACIÓN DE LAS INSTRUCCIONES QUE SE REQUIERAN PARA MEJORAR EL PROCEDIMIENTO DE VALIDACIÓN DE LOS RECOBROS POR MEDICAMENTOS, SERVICIOS MÉDICOS O PRESTACIONES DE SALUD NO POS AUTORIZADOS POR CTC O FALLOS DE TUTELA, ...</t>
  </si>
  <si>
    <t>ADICION Y PRORROGA FIRMADA JULIO 15 DE 2010. SUSPENSION DE SEPTIEMPRE 2 DE 2010. ACT DE REINICIO DE SEPTIEMBRE 20 DE 2010</t>
  </si>
  <si>
    <t>NELSON EDUARDO POLO HERNANDEZ</t>
  </si>
  <si>
    <r>
      <t>EL CONTRATISTA SE OBLIGA CON EL MINISTERIO A</t>
    </r>
    <r>
      <rPr>
        <b/>
        <sz val="8"/>
        <rFont val="Arial"/>
        <family val="2"/>
      </rPr>
      <t xml:space="preserve"> </t>
    </r>
    <r>
      <rPr>
        <sz val="8"/>
        <rFont val="Arial"/>
        <family val="2"/>
      </rPr>
      <t>“SUMINISTRAR LOS SIGUIENTES COMBUSTIBLES: GASOLINA CORRIENTE, GASOLINA EXTRA Y ACPM PARA LOS VEHÍCULOS QUE CONFORMAN EL PARQUE AUTOMOTOR Y PARA LAS PLANTAS ELÉCTRICAS DE EMERGENCIA DEL MINISTERIO DE LA PROTECCIÓN SOCIAL</t>
    </r>
  </si>
  <si>
    <t>51500000 . No. 2 6600000</t>
  </si>
  <si>
    <t>ADICION Y PRORROGA FIRMADA JULIO 22 DE 2010. ADICION NO. 2 FIRMADA NOVIEMBRE 8 DE 2010</t>
  </si>
  <si>
    <t>GRUPO RECURSOS FISICOS</t>
  </si>
  <si>
    <t>APOYAR A LA DIRECCIÓN GENERAL DE PLANEACIÓN Y ANÁLISIS DE POLÍTICA EN LA ADMINISTRACIÓN DEL CENTRO TÁCTICO DE ENTRENAMIENTO Y DE LOS RECURSOS TECNOLÓGICOS DEL SISPRO O DE SUS COMPONENTES, ACOMPAÑAR EL  PROCESO DE MIGRACIÓN DEL SISPRO AL CENTRO DE DATOS DEL ESTADO, LA ACTUALIZACIÓN DE LOS APLICATIVOS DEL SISPRO Y EL PROCESAMIENTO DE LA INFORMACIÓN DE LAS FUENTES DEL SISPRO</t>
  </si>
  <si>
    <t xml:space="preserve">SOLUTION COPY LTDA </t>
  </si>
  <si>
    <r>
      <t>EL CONTRATISTA SE OBLIGA CON EL MINISTERIO A</t>
    </r>
    <r>
      <rPr>
        <b/>
        <sz val="8"/>
        <rFont val="Arial"/>
        <family val="2"/>
      </rPr>
      <t xml:space="preserve"> “</t>
    </r>
    <r>
      <rPr>
        <sz val="8"/>
        <rFont val="Arial"/>
        <family val="2"/>
      </rPr>
      <t>PRESTAR EL SERVICIO INTEGRAL DE COPIADO (OUTSOURCING) PARA LAS DIFERENTES DEPENDENCIAS DEL MINISTERIO DE LA PROTECCIÓN SOCIAL Y PARA EL GRUPO INTERNO DE TRABAJO GIT”</t>
    </r>
  </si>
  <si>
    <t>37120000. NO. 2 1350000</t>
  </si>
  <si>
    <t>ADICION DE JUNIO 18 DE 2010. PRORROGA NO. 1 FIRMADA JUNIO 30 DE 2010. ADICION NO. 2 FIRMADA OCTUBRE 21 DE 2010</t>
  </si>
  <si>
    <t>RECURSOS FISICOS</t>
  </si>
  <si>
    <t>APOYAR A LA DIRECCIÓN GENERAL DE PLANEACIÓN Y ANÁLISIS DE POLÍTICA EN LA MESA DE AYUDA Y ADMINISTRACIÓN DE USUARIOS DE LOS APLICATIVOS MISIONALES DEL SISPRO Y EN EL ACOMPAÑAMIENTO DE LOS PROCESOS CONTRACTUALES DEL SISPRO Y SUS COMPONENTES</t>
  </si>
  <si>
    <t xml:space="preserve">LINA MARIA MORALES RODRIGUEZ </t>
  </si>
  <si>
    <t>APOYAR AL MINISTERIO DE LA PROTECCIÓN SOCIAL EN LAS ACTIVIDADES ADMINISTRATIVAS Y TÉCNICAS DE LA OPERACIÓN DEL SISTEMA DE SEGUIMIENTO Y EVALUACIÓN DEL SISTEMA DE PROTECCIÓN SOCIAL</t>
  </si>
  <si>
    <t>ACTA DE SUSPENSION FIRMADA JUNIO 11 DE 2010. ACTA DE REINICIO DE JULIO 9 DE 2010</t>
  </si>
  <si>
    <t>APOYAR AL MINISTERIO DE LA PROTECCIÓN SOCIAL EN EL DESARROLLO DE LAS ACTIVIDADES RELACIONADAS CON LA GENERACIÓN DE LAS INSTRUCCIONES QUE SE REQUIERAN PARA MEJORAR EL PROCEDIMIENTO DE VALIDACIÓN DE LOS RECOBROS POR MEDICAMENTOS, SERVICIOS MÉDICOS O PRESTACIONES DE SALUD NO POS AUTORIZADOS POR COMITÉ TÉCNICO CIENTÍFICO O FALLOS DE TUTELA, ...</t>
  </si>
  <si>
    <t xml:space="preserve">OSCAR FERNANDO CUERVO POVEDA </t>
  </si>
  <si>
    <t>APOYAR AL MINISTERIO DE LA PROTECCIÓN SOCIAL EN EL DESARROLLO DE LAS ACTIVIDADES RELACIONADAS CON LA GENERACIÓN DE LAS INSTRUCCIONES QUE SE REQUIERAN PARA MEJORAR EL PROCEDIMIENTO DE VALIDACIÓN DE LOS RECOBROS POR MEDICAMENTOS, SERVICIOS MÉDICOS …</t>
  </si>
  <si>
    <t>ADICION Y PRORROGA NO. 1 FIRMADA JULIO 14 DE 2010</t>
  </si>
  <si>
    <t xml:space="preserve">LUISA FERNANDA MORENO OCAMPO </t>
  </si>
  <si>
    <t>APOYAR A LA DIRECCIÓN GENERAL DE PLANEACIÓN Y ANÁLISIS DE POLÍTICA, EN LA  IMPLANTACIÓN DEL REGISTRO DE NACIMIENTOS Y DEFUNCIONES EN SU ETAPA DE MASIFICACIÓN A NIVEL NACIONAL</t>
  </si>
  <si>
    <t>PRORROGA Y ADICION NO. 1 DE JUNIO 22 DE 2010</t>
  </si>
  <si>
    <t xml:space="preserve">ALBA PAULINA SANABRIA BERNAL </t>
  </si>
  <si>
    <t>APOYAR A LA DIRECCIÓN GENERAL DE PLANEACIÓN Y ANÁLISIS DE POLÍTICA EN LA ACTUALIZACIÓN DE LA MESA DE AYUDA DEL RUAF, EN LAS PRUEBAS E IMPLEMENTACION DE LOS MANTENIMIENTOS Y NUEVOS DESARROLLOS DEL RUAF Y EN LA GENERACIÓN DE LAS CONSULTAS Y CRUCES DE INFORMACIÓN DE LOS PROGRAMAS DE ASISTENCIA SOCIAL</t>
  </si>
  <si>
    <t>ADICION Y PRORROGA DE JUNIO 22 DE 2010</t>
  </si>
  <si>
    <t xml:space="preserve">CAROLINA MARIA MONCADA ZAPATA </t>
  </si>
  <si>
    <t>BRINDAR ASESORÍA, ASISTENCIA TÉCNICA Y ACOMPAÑAMIENTO AL VICEMINISTERIO TÉCNICO EN LOS ASPECTOS JURÍDICOS RELACIONADOS CON LA CONSOLIDACIÓN DEL SISTEMA DE PAGO DE LOS APORTES A LA SEGURIDAD SOCIAL Y A LA PARAFISCALIDAD A TRAVÉS DE LA PLANILLA INTEGRADA DE LIQUIDACIÓN DE APORTES – PILA</t>
  </si>
  <si>
    <t>APOYAR A LA DIRECCIÓN GENERAL DE PLANEACIÓN Y ANÁLISIS DE POLÍTICA EN LA ORGANIZACIÓN Y ACTUALIZACIÓN DE LA INFORMACIÓN REQUERIDA PARA FORTALECER E IMPLEMENTAR LA ESTRATEGIA DE GOBIERNO EN LÍNEA A NIVEL INSTITUCIONAL</t>
  </si>
  <si>
    <t xml:space="preserve">STELLA SANCHEZ REYES </t>
  </si>
  <si>
    <t>APOYAR A LA DIRECCIÓN GENERAL DE PLANEACIÓN Y ANÁLISIS DE POLÍTICA EN LA GESTIÓN DE LA PLATAFORMA TECNOLÓGICA DE PRUEBAS Y DE PRODUCCIÓN DEL SISPRO, LA IMPLEMENTACIÓN DE LOS AJUSTES Y NUEVOS DESARROLLOS PARA EL REGISTRO ÚNICO DE AFILIADOS Y DEL REGISTRO DE DISCAPACIDAD</t>
  </si>
  <si>
    <t xml:space="preserve">MARIO ANDRES VELASCO RODRIGUEZ </t>
  </si>
  <si>
    <t>ASESORAR AL MINISTERIO DE LA PROTECCIÓN SOCIAL EN LA OPERACIÓN E INSTITUCIONALIZACIÓN DE LOS COMPONENTES Y PROCESOS DEL SISTEMA DE SEGUIMIENTO Y EVALUACIÓN DEL SISTEMA DE PROTECCIÓN SOCIAL EN EL ÁREA DE PROMOCIÓN SOCIAL</t>
  </si>
  <si>
    <t>10781250. No. 2 17968750</t>
  </si>
  <si>
    <t>ADICION Y PRORROGA DE JULIO 28 DE 2010. ADICION Y PRORROGA NO. 2 FIRMADA SEPTIEMBRE 15 DE 2010</t>
  </si>
  <si>
    <t>LUIS CARLOS CORRAL</t>
  </si>
  <si>
    <t>BRINDAR ASESORÍA Y ASISTENCIA TÉCNICA AL VICEMINISTERIO TÉCNICO PARA ADMINISTRACIÓN Y MANTENIMIENTO DE LA INFORMACIÓN DE LA PLANILLA INTEGRADA DE LIQUIDACIÓN DE APORTES PILA, EL REGISTRO DE INDEPENDIENTES DE BAJOS INGRESOS Y LA GENERACIÓN DE CONSULTAS Y CRUCES CON OTRAS BASES DE DATOS RELACIONADAS QUE SIRVAN COMO FUENTE DE INFORMACIÓN  PARA EL SISTEMA INTEGRAL DE PROTECCIÓN SOCIAL</t>
  </si>
  <si>
    <t>ASESORAR A LA DIRECCIÓN GENERAL DE PLANEACIÓN Y ANÁLISIS DE POLÍTICA EN DESARROLLO DE ESTRATEGIAS Y SEGUIMIENTO PARA LA MASIFICACIÓN DE USO DE LA INTRANET</t>
  </si>
  <si>
    <t>CARLOS HUMBERTO PEREZ VESGA</t>
  </si>
  <si>
    <t>REALIZAR LA VALIDACIÓN Y ANÁLISIS DE INFORMACIÓN PARA LA ELABORACIÓN DE INFORMES DE VIGILANCIA EN SALUD</t>
  </si>
  <si>
    <t>MARIA ALEXANDRA DURAN</t>
  </si>
  <si>
    <t xml:space="preserve">MARIA EULALIA ARTETA MANRIQUE </t>
  </si>
  <si>
    <t>APOYAR A LA DIRECCIÓN GENERAL DE PLANEACIÓN Y ANÁLISIS DE POLÍTICA EN LA GERENCIA O COORDINACIÓN DE ACTIVIDADES PROPIAS DE LA FASE DE IMPLEMENTACIÓN DEL PROYECTO SISPRO, EN LOS PROCESOS DE INCORPORACIÓN DE NUEVAS FUENTES AL SISTEMA Y EN LA TRANSFERENCIA A LOS USUARIOS  Y  EN LA PLANEACIÓN Y EJECUCIÓN DE LOS PROYECTOS RELACIONADOS QUE USEN EL SISTEMA DE INFORMACIÓN DE LA PROTECCIÓN SOCIAL Y SUS COMPONENTES, TALES COMO EL SGD, SISSUB, RUAF, NDE Y OTROS</t>
  </si>
  <si>
    <t xml:space="preserve">LAURA VICTORIA PATRICIA ESCAMILLA SANTAMARIA </t>
  </si>
  <si>
    <t>APOYAR A LA  DIRECCIÓN DE PLANEACIÓN Y ANÁLISIS DE POLÍTICA, PARA EL DESARROLLO DE CONTENIDOS DE CAPACITACIÓN PEDAGÓGICAMENTE ADECUADOS PARA PROCESOS PRESENCIALES, SEMIPRESENCIALES Y VIRTUALES, …</t>
  </si>
  <si>
    <t>ANDRES FELIPE MARIDUEÑA D¨CRUZ</t>
  </si>
  <si>
    <t>EL CONTRATISTA SE OBLIGA A ASESORAR Y APOYAR AL DESPACHO DE LA DIRECCIÓN GENERAL DE FINANCIAMIENTO EN LOS ASUNTOS RELACIONADOS CON LA ADMINISTRACIÓN DEL FOSYGA</t>
  </si>
  <si>
    <t xml:space="preserve">RONALD EDUARDO SUAREZ GOMEZ </t>
  </si>
  <si>
    <t>ASESORAR AL MINISTERIO DE LA PROTECCIÓN SOCIAL EN LA OPERACIÓN E INSTITUCIONALIZACIÓN DE LOS COMPONENTES Y PROCESOS DEL SISTEMA DE SEGUIMIENTO Y EVALUACIÓN DEL SISTEMA DE PROTECCIÓN SOCIAL EN EL ÁREA DE PENSIONES Y CESANTÍAS</t>
  </si>
  <si>
    <t>MODIFICACION DE FECHA DICIEMBRE 28 DE 2009. ADICION Y PRORROGA FIRMADA JULIO 22 DE 2010. PRORROGA Y ADICION NO. 2 FIRMADA SEPTIEMBRE 15 DE 2010</t>
  </si>
  <si>
    <t>APOYAR A LA DIRECCIÓN GENERAL DE PLANEACIÓN Y ANÁLISIS DE POLÍTICA EN LOS PROCESOS DE PRUEBAS E IMPLEMENTACIÓN DE LOS MANTENIMIENTOS Y NUEVOS DESARROLLOS DEL APLICATIVO DE NACIMIENTOS Y DEFUNCIONES Y LAS INTERFASES DE ÉSTE CON OTROS SISTEMAS, LA REALIZACIÓN DE DESARROLLOS QUE SEAN NECESARIOS PARA LA OPERACIÓN DE LOS COMPONENTES DEL SISPRO Y LA INSTALACIÓN DE LAS NUEVAS VERSIONES DE LOS APLICATIVOS DEL SISPRO EN EL CENTRO DE DATOS GUBERNAMENTAL</t>
  </si>
  <si>
    <t>PRORROGA Y ADICION FIRMADA JUNIO 28 DE 2010</t>
  </si>
  <si>
    <t>REALIZAR EL SEGUIMIENTO A LOS PROYECTOS DE LEY DEL INTERÉS DEL MINISTERIO DE LA PROTECCIÓN SOCIAL Y AL CONTROL POLÍTICO REALIZADO POR EL LEGISLATIVO, DANDO CELERIDAD Y APOYANDO LOS PROCESOS Y PROCEDIMIENTOS DE LOS ASUNTOS RELACIONADOS CON EL CONGRESO DE LA REPÚBLICA</t>
  </si>
  <si>
    <t>10532882. NO. 2 10532882</t>
  </si>
  <si>
    <t>ADICION Y PRORROGA FIRMADA JULIO 30 DE 2010. ADICION Y PRORROGA 2 FIRMADA SEPTIEMBRE 29 DE 2010</t>
  </si>
  <si>
    <t>FERNANDO VASQUEZ</t>
  </si>
  <si>
    <t xml:space="preserve">LETY MARGARITA BOHORQUEZ VACCA </t>
  </si>
  <si>
    <t>ASESORAR AL MINISTERIO DE LA PROTECCIÓN SOCIAL EN LA OPERACIÓN E INSTITUCIONALIZACIÓN DE LOS COMPONENTES Y PROCESOS DEL SISTEMA DE SEGUIMIENTO Y EVALUACIÓN DEL SISTEMA DE PROTECCIÓN SOCIAL EN EL ÁREA DE MERCADO LABORAL Y FORMACIÓN PARA EL TRABAJO</t>
  </si>
  <si>
    <t>10312500. A NO. 2 17187500</t>
  </si>
  <si>
    <t>ADICION Y PRORROGA DE JULIO 9 DE 2010. ADICION Y PRORROGA NO. 2  FIRMADA SEPTIEMBRE 15 DE 2010</t>
  </si>
  <si>
    <t>APOYAR A LA DIRECCIÓN GENERAL DE PLANEACIÓN Y ANÁLISIS DE POLÍTICA DEL MINISTERIO DE LA PROTECCIÓN SOCIAL EN LA RESPUESTA Y CONSOLIDACION DE LAS SOLICITUDES DE INFORMACIÓN SOBRE AFILIACIÓN A LA PROTECCION SOCIAL</t>
  </si>
  <si>
    <t>MARIA ISABEL SCHOTBORGH</t>
  </si>
  <si>
    <t>BRINDAR ASESORÍA, ASISTENCIA TÉCNICA Y ACOMPAÑAMIENTO AL VICEMINISTERIO TÉCNICO EN LOS ASPECTOS JURÍDICOS RELACIONADOS CON LA CONSOLIDACIÓN DEL SISTEMA DE PAGO DE LOS APORTES A LA SEGURIDAD SOCIAL Y A LA PARAFISCALIDAD A TRAVÉS DE LA PLANILLA INTEGRADA DE LIQUIDACIÓN DE APORTES – PILA.</t>
  </si>
  <si>
    <t>PRORROGA Y ADICION NO. 1 FIRMADA JUNIO 30 DE 2010</t>
  </si>
  <si>
    <t>LUZ EMILSE RINCON</t>
  </si>
  <si>
    <t>LUIS CARLOS JORGE CORRAL STRASSMANN</t>
  </si>
  <si>
    <t>ASESORAR A LA DIRECCIÓN GENERAL DE PLANEACIÓN DEL MINISTERIO DE LA PROTECCIÓN SOCIAL EN LA OPERACIÓN DEL SISTEMA DE SEGUIMIENTO Y EVALUACIÓN DEL SISTEMA DE LA PROTECCIÓN SOCIAL EN TODOS SUS COMPONENTES Y PROCESOS, EN ESPECIAL EN LAS ACTIVIDADES NECESARIAS PARA LA ELABORACIÓN DE LAS EVALUACIONES DEL SECTOR</t>
  </si>
  <si>
    <t xml:space="preserve">JOSE FRANCISCO DE ASIS ALVAREZ HEREDIA </t>
  </si>
  <si>
    <t>APOYAR A LA DIRECCIÓN GENERAL DE PLANEACIÓN Y ANÁLISIS DE LA POLÍTICA, CON LA APLICACIÓN DE LA CLASIFICACIÓN INTERNACIONAL DE ENFERMEDADES DÉCIMA VERSIÓN (CIE10) A LAS ACTIVIDADES DE MEJORAMIENTO DE LA CALIDAD DEL REGISTRO INDIVIDUAL DE PRESTACIÓN DE SERVICIOS DE SALUD (RIPS)</t>
  </si>
  <si>
    <t xml:space="preserve">OSCAR JAVIER RIVERA CABRA </t>
  </si>
  <si>
    <t>APOYAR A LA DIRECCIÓN GENERAL DE PLANEACIÓN Y ANÁLISIS DE POLÍTICA  EN LA ORGANIZACIÓN LOGÍSTICA Y OPERATIVIZACION DE LOS CURSOS DE CAPACITACION VIRTUAL O PRESENCIAL PARA LA IMPLANTACION DE LOS REGISTROS DE NACIMIENTOS Y DEFUNCIONES EN SU ETAPA DE MASIFICACIÓN A NIVEL NACIONAL</t>
  </si>
  <si>
    <t>ADICION Y PRORROGA FIRMADA JUNIO 25 DE 2010</t>
  </si>
  <si>
    <t>APOYAR A LA DIRECCIÓN GENERAL DE PLANEACIÓN Y ANÁLISIS DE POLÍTICA EN EL SEGUIMIENTO Y EN LA EVALUACIÓN A LA IMPLANTACIÓN DEL REGISTRO DE NACIMIENTOS Y DEFUNCIONES EN SU ETAPA DE MASIFICACIÓN A NIVEL NACIONAL</t>
  </si>
  <si>
    <t>ANGEL FRANCISCO MENDOZA JIMENEZ</t>
  </si>
  <si>
    <t>ASESORAR Y APOYAR JURÍDICAMENTE AL MINISTERIO DE LA PROTECCIÓN SOCIAL Y EN PARTICULAR AL GRUPO DE GESTIÓN CONTRACTUAL,…</t>
  </si>
  <si>
    <t>ACTA DE SUSPENSION DE FECHA DICIEMBRE 22 DE 2009. ACTA DE REINICIO DE FECHA ENERO 12 DE 2010</t>
  </si>
  <si>
    <t>GRUPO DE GESTION COTNRACTUAL</t>
  </si>
  <si>
    <t xml:space="preserve">RUBIN SUA OJEDA </t>
  </si>
  <si>
    <t>ADICION Y PRORROGA FIRMADA JULIO 30 DE 2010 ACTA DE TERMINACION DE OCTUBRE 12 DE 2010</t>
  </si>
  <si>
    <t xml:space="preserve">ANA BERENICE HEREDIA GUTIERREZ </t>
  </si>
  <si>
    <t>APOYAR A LA DIRECCIÓN GENERAL DE PLANEACIÓN Y ANÁLISIS DE POLÍTICA EN LA OPERACIÓN Y  MANTENIMIENTO DE LA MESA DE AYUDA DEL RUAF, EN LA OPERACIÓN Y MANTENIMIENTO DE LA MESA DE AYUDA DEL RUAF, EN LA OPERACIÓN Y MANTENIMIENTO DEL PROCESO DE DEPURACIÓN DE DATOS DEL RUAF, EN LA GENERACIÓN DE INFORMACIÓN Y CRUCES QUE TEGAN COMO BASE EL RUAF Y EN LA DEFINICIÓN CONCEPTUAL DEL REGISTRO DE DISCAPACIDAD”</t>
  </si>
  <si>
    <t>5775000. A NO. 2 2310000</t>
  </si>
  <si>
    <t>ADICION Y PRORROGA NO. 1 FIRMADA JUNIO 30 DE 2010. ADICION Y PRORROGA 2 FIRMADA SEPTIEMBRE 15 DE 2010</t>
  </si>
  <si>
    <t>CONSEJO NACIONAL DE JUEGOS DE SUERTE Y AZAR</t>
  </si>
  <si>
    <t>EDGAR MARROQUIN</t>
  </si>
  <si>
    <t xml:space="preserve">LUIS ARMANDO HERNANDEZ COLMENARES </t>
  </si>
  <si>
    <t>APOYAR A LA DIRECCIÓN GENERAL DE PLANEACIÓN Y ANÁLISIS DE POLÍTICA EN LA IMPLEMENTACIÓN, MANTENIMIENTO Y NUEVOS DESARROLLOS DEL RUAF Y EN EL REPOSITORIO DE INFORMACIÓN BIOMÉTRICA PARA EL RUAF</t>
  </si>
  <si>
    <t xml:space="preserve">DIEGO RAFAEL CHAPARRO DIAZ </t>
  </si>
  <si>
    <t>RESTAR ASESORÍA Y APOYO JURÍDICO AL CONSEJO NACIONAL DE JUEGOS DE SUERTE Y AZAR EN LA REGLAMENTACIÓN DE LA NORMATIVIDAD  DEL MONOPOLIO DE JUEGOS DE SUERTE Y AZAR</t>
  </si>
  <si>
    <t>REALIZAR LA EJECUCIÓN DE ACTIVIDADES TÉCNICAS PARA EL FORTALECIMIENTO DE LA OPERACIÓN DE LA RED DE FRÍO DEL PAI A NIVEL NACIONAL</t>
  </si>
  <si>
    <t>MARTHA VELANDIA</t>
  </si>
  <si>
    <t xml:space="preserve">ANA BETTY HIGUERA PEREZ </t>
  </si>
  <si>
    <t>APOYAR LA GESTIÓN TÉCNICA DEL PROGRAMA AMPLIADO DE INMUNIZACIONES –PAI, BAJO LOS LINEAMIENTOS DE LA DIRECCIÓN GENERAL DE SALUD PÚBLICA DEL MINISTERIO DE LA PROTECCIÓN SOCIAL Y LO ESTIPULADO EN EL REGLAMENTO OPERATIVO DEL PROGRAMA DE FORTALECIMIENTO DEL PAI, ...</t>
  </si>
  <si>
    <t>AURA PATRICIA OROZCO FIGUEROA</t>
  </si>
  <si>
    <t xml:space="preserve">PATRICIA ANGELICA SALVADO VERCHES </t>
  </si>
  <si>
    <t>REALIZAR LA GESTIÓN DE LA INFORMACIÓN Y COMUNICACIÓN DEL CENTRO NACIONAL DE ENLACE</t>
  </si>
  <si>
    <t>REALIZAR TODAS LAS ACTIVIDADES PREVIAS, CONCOMITANTES Y POSTERIORES A LA CONTRATACIÓN DE BIENES Y SERVICIOS ELEGIBLES PARA EL DESARROLLO DEL PROGRAMA DE FORTALECIMIENTO DEL PAI, DE CONFORMIDAD CON LO SEÑALADO EN LOS CONTRATOS DE PRÉSTAMO SUSCRITOS CON EL BID Y LA CAF</t>
  </si>
  <si>
    <t xml:space="preserve">BRIGITTE NEFFER FOREST DUQUE </t>
  </si>
  <si>
    <t>DIRIGIR CONTABLE Y FINANCIERAMENTE LA EJECUCIÓN DEL PROGRAMA DE FORTALECIMIENTO DEL PROGRAMA AMPLIADO DE INMUNIZACIONES – PAI, ….</t>
  </si>
  <si>
    <t>CESAR FABIAN ROMERO ROA</t>
  </si>
  <si>
    <t>PRESTAR ASESORÍA Y APOYO JURÍDICO AL CONSEJO NACIONAL DE JUEGOS DE SUERTE Y AZAR PARA LA ELABORACIÓN DE LOS CONCEPTOS Y NORMATIVIDAD DE SU COMPETENCIA.</t>
  </si>
  <si>
    <t xml:space="preserve">GLORIA JUDITH SEPULVEDA CARRILLO </t>
  </si>
  <si>
    <t xml:space="preserve">EMERSON ELECTRIC DE COLOMBIA LTAD </t>
  </si>
  <si>
    <t>PRESTAR EL SERVICIO DE MANTENIMIENTO INTEGRAL (PREVENTIVO- CORRECTIVO) PARA LAS UPS SERIE 300-125 KVA- SERIE P21279 Y UPS SERIE 600-150 KVA-SERIE C209749/20486, MARCA LIEBERT DE PROPIEDAD DEL MINISTERIO DE LA PROTECCIÓN SOCIAL, …</t>
  </si>
  <si>
    <t>ADICION Y PRORROGA NO. 1 FIRMADA JUNIO 17 DE 2010</t>
  </si>
  <si>
    <t xml:space="preserve">JAID CONSTANZA ROJAS SOTELO </t>
  </si>
  <si>
    <t>APOYAR LA GESTIÓN TÉCNICA DEL PROGRAMA AMPLIADO DE INMUNIZACIONES –PAI, BAJO LOS LINEAMIENTOS DE LA DIRECCIÓN GENERAL DE SALUD PÚBLICA DEL MINISTERIO DE LA PROTECCIÓN SOCIAL …</t>
  </si>
  <si>
    <t xml:space="preserve">ANDREA GONZALEZ VARELA </t>
  </si>
  <si>
    <t>ASESORAR Y  BRINDAR APOYO JURÍDICO A LA SECRETARÍA GENERAL EN MATERIA CONTRACTUAL</t>
  </si>
  <si>
    <t>16106654. NO. 2 12079991</t>
  </si>
  <si>
    <t xml:space="preserve">MARIA YESMIN TRIANA CASTIBLANCO </t>
  </si>
  <si>
    <t>REALIZAR LA ACTUALIZACIÓN DEL BANCO DE CONSULTAS PARA EL FORTALECIMIENTO DEL SISTEMA GENERAL DE PENSIONES, INCLUYENDO EL REFERENTE DE NORMALIZACIÓN PENSIONAL</t>
  </si>
  <si>
    <t>12600000. NO. 2 3640000</t>
  </si>
  <si>
    <t>ADICION Y PRORROGA FIRMADA JULIO 22 DE 2010. ADICION NO. 2 FIRMADA OCTUBRE 22 DE 2010</t>
  </si>
  <si>
    <t>SALVADOR RAMIREZ</t>
  </si>
  <si>
    <t xml:space="preserve">EDGAR ALFREDO GUTIERREZ RIVERA </t>
  </si>
  <si>
    <t>APOYAR AL CONSEJO NACIONAL DE JUEGOS DE SUERTE Y AZAR EN LA PREPARACIÓN DE LOS SOPORTES TÉCNICOS PARA LA CALIFICACIÓN DE LOS OPERADORES DE JUEGOS DE SUERTE Y AZAR Y EN LA ELABORACIÓN DE DOCUMENTOS TÉCNICOS PARA LA REGLAMENTACIÓN DE LAS DIFERENTES MODALIDADES DE JUEGOS Y PARA LA EMISIÓN DE CONCEPTOS</t>
  </si>
  <si>
    <t>7000000. A NO. 2 2800000</t>
  </si>
  <si>
    <t>ADICION Y PRORROGA FIRMADA JUNIO 30 DE 2010. MODIFICACION 1 FIRMADA SEPTIEMBRE 09 DE 2010. ADICION Y PRORROGA 2 FIRMADA SEPTIEMBRE 15 DE 2010</t>
  </si>
  <si>
    <t>JUEGOS DE SUERTE Y AZAR</t>
  </si>
  <si>
    <t xml:space="preserve">PAOLA ANDREA RIVERA PENAGOS </t>
  </si>
  <si>
    <t>REALIZAR LA ACTUALIZACIÓN DEL BANCO DE CONSULTAS PARA EL FORTALECIMIENTO DEL SISTEMA GENERAL DE PENSIONES, INCLUYENDO EL REFERENTE CONVENIOS INTERNACIONALES DE SEGURIDAD SOCIAL</t>
  </si>
  <si>
    <t>CESION A FAVOR DE CESAR QUINTERO DE ENERO 27 DE 2010. ADICION Y PRORROGA FIRMADA JULIO 16 DE 2010</t>
  </si>
  <si>
    <t>DIRECCION SEGURIDAD ECONOMICA Y PENSIONES</t>
  </si>
  <si>
    <t>MABEL BETANCOURT</t>
  </si>
  <si>
    <t>REALIZAR LA ACTUALIZACIÓN DEL BANCO DE CONSULTAS PARA EL FORTALECIMIENTO DEL SISTEMA GENERAL DE PENSIONES, INCLUYENDO LOS CONCEPTOS EMITIDOS POR LA OFICINA JURÍDICA Y DE APOYO LEGISLATIVO</t>
  </si>
  <si>
    <t>ADICION Y PRORROPGA FIORMADA JULIO 16 DE 2010</t>
  </si>
  <si>
    <t xml:space="preserve">JOSE FERNANDO VALDERRAMA VERGARA </t>
  </si>
  <si>
    <t xml:space="preserve">LA CONTRATISTA DE OBLIGA CON EL MINISTERIO DELA PROTECCION SOCIAL A APOYAR LA GESTION TECNICA A NIVEL NACIONAL Y SUBNACIONAL PARA LA OPERACIÓN Y FUNCIONAMIENTO DEL CENTRO NACIONAL DE ENLACE -CNE Y LA APLICACIÓN DEL REGALMENTO SANITARIO INTERNACIONAL RSI </t>
  </si>
  <si>
    <t>ACTA DE SUSPENSION DE FECHA 10 DE ENERO DE 2010. ACTA DE REINICIO DE FEBRERO 10 DE 2010</t>
  </si>
  <si>
    <t>SAAGIA FELAIFEL KLINGER MARTINEZ</t>
  </si>
  <si>
    <t>PRESTAR ASESORÍA Y APOYO JURÍDICO AL MINISTERIO DE LA PROTECCIÓN SOCIAL Y EN PARTICULAR AL GRUPO DE GESTIÓN PRECONTRACTUAL,…</t>
  </si>
  <si>
    <t>TERMINACION ANTICIPADA DE ENERO 12 DE 2010</t>
  </si>
  <si>
    <t>ZULAY BENAVIDES</t>
  </si>
  <si>
    <t>GRUPO GESTION PRECONTRACTUAL</t>
  </si>
  <si>
    <t>MARCELA MOSQUERA VASQUEZ</t>
  </si>
  <si>
    <t>ASISTIR AL MINISTRO DE LA PROTECCIÓN SOCIAL, EN EL SEGUIMIENTO DE LAS POLÍTICAS PUBLICAS QUE TENGAN INGERENCIA SOBRE EL SISTEMA DE LA PROTECCIÓN SOCIAL</t>
  </si>
  <si>
    <t>ADICION Y PRORROGAFIRMADA JULIO 30 DE 2010</t>
  </si>
  <si>
    <t xml:space="preserve">ORGANIZACIÓN PANAMERICANA DE LA SALUD </t>
  </si>
  <si>
    <t xml:space="preserve">GESTIONAR A TRAVES DEL FONDO ROTATORIO DE LA OPS/OMS LA ADQUISICION DE LOS BIOLOGICOS E INSUMOS PARA GARANTIZAR EL PROGRAMA DE VACUNACION DEL PAI </t>
  </si>
  <si>
    <t>PRORROGA FIRMADA JULIO 30 DE 2010</t>
  </si>
  <si>
    <t>PRESTAR ASESORÍA Y APOYO JURÍDICO AL MINISTERIO DE LA PROTECCIÓN SOCIAL Y EN PARTICULAR AL GRUPO DE GESTIÓN PRECONTRACTUAL, REALIZANDO LOS DIFERENTES TRÁMITES Y PROCESOS DE SELECCIÓN, ELABORACIÓN DE CONCEPTOS, …</t>
  </si>
  <si>
    <t>ADICION Y PRORROGA 1 FIRMADA HJULIO 30 DE 2010</t>
  </si>
  <si>
    <t xml:space="preserve">GLEISON PINEDA CASTRO </t>
  </si>
  <si>
    <t>EL SERVICIO REQUERIDO POR EL MINISTERIO COMPRENDEN LA REVISIÓN DE DOCUMENTACIÓN, ELABORACIÓN DE DOCUMENTOS COMO PLIEGOS DE CONDICIONES, RESOLUCIONES SOBRE SOLICITUDES DE CONTRATISTAS Y TERCEROS, RESOLUCIONES Y ACTOS ADMINISTRATIVOS PROPIOS DE LA ACTIVIDAD CONTRACTUAL,...</t>
  </si>
  <si>
    <t>ADICION Y PRORROGA NO. 1 FIRMADA JULIO 30 DE 2010. CESION DE AGOSTO 9 DE 2010</t>
  </si>
  <si>
    <t xml:space="preserve">CAROLINA FORERO HERNANDEZ </t>
  </si>
  <si>
    <t>ADICION Y PRORROGA NO. 1 FIRMADA JULIO 30 DE 2010. CESION DE FECHA OCTUBRE 15 DE 2010</t>
  </si>
  <si>
    <t xml:space="preserve">JULIAN EFRAIN RINCON LAVERDE </t>
  </si>
  <si>
    <t>DESARROLLAR DESDE UN ENFOQUE ADMINISTRATIVO LAS ESTRATEGIAS NECESARIAS PARA APOYAR Y BRINDAR SOPORTE TÉCNICO A LAS DEPENDENCIAS QUE COMPONEN EL MINISTERIO DE LA PROTECCIÓN SOCIAL EN LA CONTINUIDAD Y MEJORA DEL SISTEMA DE GESTIÓN DE LA CALIDAD…</t>
  </si>
  <si>
    <t>ADICION Y PRORROGA FIRMADA JULIO 30 DE 2010. MODIFICACION FE FECHA OCTUBRE 4 DE 2010</t>
  </si>
  <si>
    <t xml:space="preserve">EROTIDA ELENA TORO GALVAN </t>
  </si>
  <si>
    <t>DESARROLLAR, DESDE EL ENFOQUE DE LA INGENIERÍA INDUSTRIAL, LAS ESTRATEGIAS NECESARIAS PARA APOYAR A LAS DIFERENTES ÁREAS DEL MINISTERIO DE LA PROTECCIÓN SOCIAL EN LA CONTINUIDAD Y MEJORA DEL SISTEMA DE GESTIÓN DE LA CALIDAD QUE PERMITA DAR CUMPLIMIENTO A LOS MANDATOS LEGALES Y A LAS DISPOSICIONES ESPECÍFICAS DE LA NORMA DE CALIDAD NTC GP: 1000/2004</t>
  </si>
  <si>
    <t>ACTA DE SUSPENSION DE ENERO 25 DE 2010. ADICION Y PRORROGA FIRMADA JULIO 30 DE 2010</t>
  </si>
  <si>
    <t xml:space="preserve">RUTH YANINA BERMUDEZ RODRIGUEZ </t>
  </si>
  <si>
    <t xml:space="preserve">CESAR FRANCISCO JIMENEZ MARTINEZ </t>
  </si>
  <si>
    <t>FORTALECER EL GRUPO DE ATENCIÓN AL CIUDADANO, MEDIANTE EL APOYO  DE LOS DIFERENTES CANALES DE ATENCIÓN, EN ESPECIAL LA VENTANILLA PERSONALIZADA</t>
  </si>
  <si>
    <t>5192268. No. 2 2596134</t>
  </si>
  <si>
    <t>ADICION Y PRORROGA NO. 1 FIRMADA JULIO 30 DE 2010. ADICION Y PRORROGA NO. 2 FIRMADA SEPTIEMBRE 30 DE 2010</t>
  </si>
  <si>
    <t xml:space="preserve">BVQI COLOMBIA LTDA </t>
  </si>
  <si>
    <t>REALIZAR  LA  PREAUDITORIA Y LA AUDITORIA DE CERTIFICACIÓN DEL SISTEMA DE GESTIÓN DE CALIDAD DE ACUERDO CON LA NORMA NTCGP 1000:2004 – ISO 9001/2008 O SU EQUIVALENCIA DE LA VERSIÓN NACIONAL E INTERNACIONAL AL MINISTERIO DE LA PROTECCIÓN SOCIAL</t>
  </si>
  <si>
    <t>ARLIN MUÑOZ</t>
  </si>
  <si>
    <t xml:space="preserve">ESPERANZA RODRIGUEZ ROLDAN </t>
  </si>
  <si>
    <t>ASESORAR Y APOYAR JURÍDICAMENTE AL MINISTERIO DE LA PROTECCIÓN SOCIAL Y EN PARTICULAR AL GRUPO DE GESTIÓN CONTRACTUAL, …</t>
  </si>
  <si>
    <t xml:space="preserve">APOYAR AL MINISTERIO DE LA PROTECCION SOCIAL EN EL DESARROLLO DE UNA EVAKUACION EJECUTIVA AL PROYECTO DE CAPACITACION DEL RECURSO HUMANO EN SALUD, "BECAS - CREDITO QUE PERMITA ANALIZAR EL ESQUEMA, LA OPERACIÓN, LA ESTRCTURA INSTITUCIONAL Y EL MANEJO INANCIERO DEL PROYECTO ASI COMO LAS ACCIONES DE DIRECCIONAMIENTO, EVALUCION Y CONTROL Y SU EFICIENCIA Y EFICACIA. </t>
  </si>
  <si>
    <t>VICEMINISTRO TÉCNICO</t>
  </si>
  <si>
    <t xml:space="preserve">LAURA CAROLINA GOMEZ AREVALO </t>
  </si>
  <si>
    <t>PRESTAR ASESORÍA Y APOYO JURÍDICO AL MINISTERIO DE LA PROTECCIÓN SOCIAL Y EN PARTICULAR AL GRUPO DE GESTIÓN CONTRACTUAL, …</t>
  </si>
  <si>
    <t>ADICION Y PRORROGA FIRMAD AJULIO 29 DE 2010</t>
  </si>
  <si>
    <t xml:space="preserve">ANDREA CAROLINA PERDOMO VALBUENA </t>
  </si>
  <si>
    <t>PRESTAR ASESORÍA Y APOYO JURÍDICO AL MINISTERIO DE LA PROTECCIÓN SOCIAL Y EN PARTICULAR AL GRUPO DE GESTIÓN CONTRACTUAL, EN LA REALIZACIÓN DE LAS LABORES PARA ADELANTAR LOS PROCESOS DE LIQUIDACIÓN DE CONTRATOS Y DEMÁS TRÁMITES DE CONTRATACIÓN</t>
  </si>
  <si>
    <t>31/17/2010</t>
  </si>
  <si>
    <t>LA CONTRATISTA SE OBLIGA A PRESTAR ASESORÍA Y PROYECTAR LAS  RESPUESTAS A LAS CONSULTAS, CONCEPTOS Y DERECHOS DE PETICIÓN QUE A NIVEL NACIONAL SE ADELANTAN ANTE EL MINISTERIO, EN RELACIÓN CON LOS RECURSOS QUE FINANCIAN EL SISTEMA DE SEGURIDAD SOCIAL INTEGRAL Y DE LA PROTECCIÓN</t>
  </si>
  <si>
    <t xml:space="preserve">ORGANIZAR, DIGITALIZACION Y MICROFILMACION DE APROXIMADAMENTE 130,000 FOLIOS CORRESPONDIENTES A LAS SIGUIENTES SERIES DOCUEMNTALES: RESOLUCIONES, ACTAS Y ACUERDOS DEL CONSEJO NACIONAL DE SEGURIDAD SOCAIL EN SALUD - CNSS E INFORMES A ENTIDADES DEL ESTADO </t>
  </si>
  <si>
    <t>PRORR0GA NO. 1 FIRMADA DICIEMBREE 29 DE 2009</t>
  </si>
  <si>
    <t>ADMINISTRACION DOCUMENTAL</t>
  </si>
  <si>
    <t>LUZ IBETTE ROZO</t>
  </si>
  <si>
    <t>15/122009</t>
  </si>
  <si>
    <t xml:space="preserve">UNIVERSIDAD NACIONAL ABIERTA Y A DISTANCIA - UNAD </t>
  </si>
  <si>
    <t>FORMULAR ESTRATEGIAS DE GENERACIÓN DE TRABAJO DIGNO Y DECENTE PARA POBLACIONES VULNERABLES, FORTALECER A LAS ENTIDADES TERRITORIALES EN EL DISEÑO Y PUESTA EN MARCHA DE ESTRATEGIAS DE PROMOCIÓN DEL DESARROLLO ECONÓMICO LOCAL Y LOS OBSERVATORIOS REGIONALES DEL MERCADO DE TRABAJO COMO MECANISMOS DE SEGUIMIENTO Y EVALUACIÓN DE LOS PROGRAMAS DE GENERACIÓN DE EMPLEO E INGRESOS</t>
  </si>
  <si>
    <t>ALIRIO ROMERO/OSCAR MUÑOZ</t>
  </si>
  <si>
    <t>APOYAR EL ANÁLISIS Y DEFINICIÓN DE LÍNEAS DE INVESTIGACIÓN SOBRE VEJEZ, ENVEJECIMIENTO Y OTROS CAMBIOS DEMOGRÁFICOS EN COLOMBIA.</t>
  </si>
  <si>
    <t>PRORROGA NO. 1 FIRMADA JULIO 30 DE 2010</t>
  </si>
  <si>
    <t xml:space="preserve">ORGANIZACIÓN INTERNACIONAL DEL TRABAJO </t>
  </si>
  <si>
    <t xml:space="preserve">FORTALECIMIENTO DEL DIALOGO SOCIAL Y LA CONCERTACION EN COLOMBIA </t>
  </si>
  <si>
    <t>MELVA DIAZ BETTER</t>
  </si>
  <si>
    <t xml:space="preserve">MARTHA JANETH SOSA MELO - SANDRA ARAUJO </t>
  </si>
  <si>
    <t>PRESTAR ASESORÍA Y APOYO JURÍDICO  AL MINISTERIO DE LA PROTECCIÓN SOCIAL Y EN PARTICULAR AL GRUPO DE GESTIÓN CONTRACTUAL,…</t>
  </si>
  <si>
    <t>ACTA DE INICIO DE FECHA 14 DE ENERO DE 2010. ACTA DE INICIO DE FECHA 25 DE ENERO DE 2010. ADICION Y PRORROGA FIRMADA JULIO 29 DE 2010</t>
  </si>
  <si>
    <t xml:space="preserve">INFORMATICA Y TECNOLOGIA LIMITADA INFOTEC </t>
  </si>
  <si>
    <t>EL CONTRATISTA SE COMPROMETE PARA CON EL MINISTERIO DE LA PROTECCIÓN SOCIAL A REALIZAR TODAS AQUELLAS ACTIVIDADES PARA LA ACTUALIZACIÓN Y EL MATENIMIENTO  QUE POR MEJORAMIENTO DEL PRODUCTO O POR MODIFICACIONES AL RÉGIMEN LABORAL COLOMBIANO Y/O EN LA NORMATIVIDAD QUE RIGE A LOS EMPLEADOS PÚBLICOS REQUIERAN LOS MÓDULOS DEL PRODUCTO “HOMINIS” Y PRESTAR OCHENTA (80) HORAS DE ASISTENCIA TÉCNICA PERMANENTE ...</t>
  </si>
  <si>
    <t>PEDRO CAICEDO</t>
  </si>
  <si>
    <t>ADMINISTRACION DE PERSONAL</t>
  </si>
  <si>
    <t xml:space="preserve">DDB WORLDWIDE COLOMBIA S.A. </t>
  </si>
  <si>
    <t>DISEÑAR, PRODUCIR Y PAUTAR MENSAJES INSTITUCIONALES EN MEDIOS MASIVOS Y MEDIOS ALTERNATIVOS E; IMPLEMENTAR ESTRATEGIAS DE COMUNICACIÓN Y MOVILIZACIÓN SOCIAL DE LAS DISTINTAS ÁREAS DEL MINISTERIO DE LA PROTECCIÓN SOCIAL, DE CONFORMIDAD CON LOS PLIEGO DE CONDICIONES, LA OFERTA PRESENTADA POR EL CONTRATISTA Y LOS DEMÁS DOCUMENTOS DEL PROCESO DE LICITACIÓN PÚBLICA NO. MPS-LP-04 DE 2009</t>
  </si>
  <si>
    <t>5192613000. No. 2 554887000</t>
  </si>
  <si>
    <t>MODIFICACION 1 FIRMADA ENERO 15 DE 2010. PRORROGA NO. 1 FIRMADA JUNIO 24 DE 2010. ADICION Y PRORROGA FIRMADA JULIO 30 DE 2010. ADICION Y PROOROGA NO. 3 FIRMADA NOVIEMBRE 30 DE 2010</t>
  </si>
  <si>
    <t xml:space="preserve">GERMAN ALFREDO GIL FORERO </t>
  </si>
  <si>
    <t>APOYAR A LA DIRECCIÓN GENERAL DE PLANEACIÓN Y ANÁLISIS DE POLÍTICA EN EL  DESARROLLO DE HERRAMIENTAS INFORMÁTICAS DE SOPORTE A PROCESOS DE VALIDACIÓN DE DATOS, RECEPCIÓN Y ADMINISTRACIÓN DE LOS DATOS RECIBIDOS, CAPACITACIÓN DE LOS RESPONSABLES DEL RÉGIMEN PRIMARIO DEL RIPS</t>
  </si>
  <si>
    <t>EL OBJETO CONTRACTUAL COMPRENDE TODAS LAS ACTIVIDADES NECESARIAS PARA LA TOTAL EJECUCIÓN DEL CONTRATO</t>
  </si>
  <si>
    <t>APOYAR LA REALIZACIÓN DEL DIAGNÓSTICO DE CAPACIDADES BÁSICAS NACIONALES PARA LA VIGILANCIA EN SALUD Y LA FORMULACIÓN Y DESARROLLO DE PLAN DE FORTALECIMIENTO DEL SISTEMA ALERTA RESPUESTA A NIVEL NACIONAL</t>
  </si>
  <si>
    <t>PRORROGA FIRMADA JULIO 29 DE 2010. PRORROGA 2 FIRMADA JSEPTIEMBRE 28 DE 2010. PRORROGA NO. 2 FIRMADA SEPTIEMBRE 28 DE 2010</t>
  </si>
  <si>
    <t xml:space="preserve">GUILLERMO CRUZ ARISTIZABAL </t>
  </si>
  <si>
    <t>IMPLEMENTAR, MONITOREAR Y HACER SEGUIMIENTO DE LAS ORDENES DE LA CORTE CONSTITUCIONAL TUTELA T - 025 DE 2004 Y DE SUS AUTOS 092, 237, 251 DE 2008 Y 004, 005, 006, 007, 008 Y 011 DE 2009, COMPETENCIA DEL MINISTERIO PARA POBLACIÓN EN SITUACIÓN DE DESPLAZAMIENTO CON ENFOQUE DIFERENCIAL</t>
  </si>
  <si>
    <t>PRORROGA Y ADICION FIRMADA JULIO 27 DE 2010</t>
  </si>
  <si>
    <t>MARCO TULIO MONGUI</t>
  </si>
  <si>
    <t>LÍNEA 1: EL PROCESO DE IMPLEMENTACIÓN, MONITOREO Y SEGUIMIENTO DE LAS ÓRDENES EMITIDAS POR LA CORTE CONSTITUCIONAL  EN EL MARCO DEL AUTO 251 DE 2008 Y EL PROGRAMA DE  PROTECCIÓN DE LOS DERECHOS DE LAS NIÑAS, NIÑOS Y ADOLESCENTES EN SITUACIÓN DE DESPLAZAMIENTO ASÍ: ...</t>
  </si>
  <si>
    <t>SUSANANA HELFER</t>
  </si>
  <si>
    <t>GIANNA MARIA HENRIQUEZ MENDOZA</t>
  </si>
  <si>
    <t xml:space="preserve">ISABEL ROJAS LINDARTE </t>
  </si>
  <si>
    <t>LÍNEA 2: FORTALECIMIENTO INSTITUCIONAL Y DE GESTIÓN TERRITORIAL EN :DIRECCIONES DEPARTAMENTALES Y LOCALES DE SALUD: CUYO PROCESO PERMITIRÁ UNA ARTICULACIÓN Y RETROALIMENTACIÓN DESDE LOS TERRITORIOS AL NIVEL NACIONAL, CON EL ACOMPAÑAMIENTO A LAS INSTITUCIONES DEL SECTOR DE LA SALUD</t>
  </si>
  <si>
    <t>ROCIO GUTIERREZ</t>
  </si>
  <si>
    <t xml:space="preserve">MARIA CRISTINA ESCOBAR REMICIO </t>
  </si>
  <si>
    <r>
      <t xml:space="preserve">EL OBJETO CONTRACTUAL COMPRENDE LAS SIGUIENTES LÍNEAS: </t>
    </r>
    <r>
      <rPr>
        <b/>
        <sz val="8"/>
        <rFont val="Arial"/>
        <family val="2"/>
      </rPr>
      <t xml:space="preserve">LÍNEA 1: </t>
    </r>
    <r>
      <rPr>
        <sz val="8"/>
        <rFont val="Arial"/>
        <family val="2"/>
      </rPr>
      <t>IMPULSAR LA PARTICIPACIÓN ACTIVA DE ESPACIOS COMO LAS MESAS DEPARTAMENTALES PARA LA ATENCIÓN A LA PSD Y POBLACIÓN VULNERABLE, COMITÉS DE ATENCIÓN A POBLACIÓN DESPLAZADA, A…</t>
    </r>
  </si>
  <si>
    <t>CESION DE FECHA FEBRERO 05 DE 2010. ADICION Y PRORROGA FIRMADA JULIO 28 DE 2010</t>
  </si>
  <si>
    <t>SUSANNA HELFER</t>
  </si>
  <si>
    <t xml:space="preserve">GLORIA ESTHER JIMENEZ CABREJO </t>
  </si>
  <si>
    <t>IMPLEMENTAR, MONITOREAR Y HACER SEGUIMIENTO DE LAS ORDENES DE LA CORTE CONSTITUCIONAL TUTELA T - 025 DE 2004 Y DE SUS AUTOS 092, 237, 251 DE 2008 Y 004, 005, 006, 007, 008 Y 011 DE 2009, COMPETENCIA DEL MINISTERIO PARA POBLACIÓN EN SITUACIÓN DE DESPLAZAMIENTO CON ENFOQUE DIFERENCIAL.</t>
  </si>
  <si>
    <t xml:space="preserve">MAGALY BRIYITH PULIDO MURCIA </t>
  </si>
  <si>
    <t>MARIA PATRICIA RAMIREZ</t>
  </si>
  <si>
    <t xml:space="preserve">MARIA ELIZABETH FONSECA VILLAMARIN </t>
  </si>
  <si>
    <t>LAURA MERCEDES HOYOS GARCIA</t>
  </si>
  <si>
    <t>GINA CARRIONI</t>
  </si>
  <si>
    <t xml:space="preserve">SANDRA SOLEDAD RAMIREZ  CORTES </t>
  </si>
  <si>
    <t>LÍNEA 1: DESARROLLAR HERRAMIENTAS DE POLÍTICA PÚBLICA, JURÍDICA Y/O NORMATIVA PARA LA ATENCIÓN INTEGRAL DE LA POBLACIÓN OBJETO, CON ENFOQUE DIFERENCIAL Y QUE INCORPORE EL ENFOQUE PSICOSOCIAL, DE CICLOS VITALES, GÉNERO, PERTENENCIA ÉTNICA Y DISCAPACIDAD. (AJUSTES NORMATIVOS Y DE LINEAMIENTOS)</t>
  </si>
  <si>
    <t xml:space="preserve">JUAN GUILLERNO ALBA GARZON </t>
  </si>
  <si>
    <t>MAYDEN CARDONA</t>
  </si>
  <si>
    <r>
      <t>ADELANTAR LA</t>
    </r>
    <r>
      <rPr>
        <b/>
        <sz val="8"/>
        <rFont val="Arial"/>
        <family val="2"/>
      </rPr>
      <t xml:space="preserve"> </t>
    </r>
    <r>
      <rPr>
        <sz val="8"/>
        <rFont val="Arial"/>
        <family val="2"/>
      </rPr>
      <t>DEFENSA JUDICIAL DEL MINPS, EN PROCESOS RELACIONADOS CON LAS ENTIDADES LIQUIDADAS QUE HAYAN ESTADO ADSCRITAS O VINCULADAS AL  MINISTERIO</t>
    </r>
  </si>
  <si>
    <t>5765260. No. 11400015</t>
  </si>
  <si>
    <t>ADICION Y PRORROGA 1 FIRMADA JULIO 30 DE 2010. ADICION Y PRORROGA FIRMADA SEPTIEMBRE 30 DE 2010</t>
  </si>
  <si>
    <t xml:space="preserve">HORACIO ENRIQUE CARREÑO ROJAS </t>
  </si>
  <si>
    <t>PRESTAR ASESORÍA AL CONSEJO NACIONAL DE JUEGOS DE SUERTE Y AZAR EN MATERIA DE DEFINICIÓN DE POLÍTICAS EN CUANTO A LOS ASPECTOS TECNOLÓGICOS REQUERIDOS PARA LA OPERACIÓN DE JUEGOS DE SUERTE Y AZAR</t>
  </si>
  <si>
    <t>EDGAR  MARROQUIN</t>
  </si>
  <si>
    <t>CAROL MILENA MURILLO HERRERA</t>
  </si>
  <si>
    <t>PRESTAR ASESORÍA Y APOYO PARA EJERCER LA REPRESENTACIÓN JUDICIAL, CONTROL SUSTANCIACIÓN Y VIGILANCIA DE LOS PROCESOS JUDICIALES DONDE LA NACIÓN MINISTERIO DE LA PROTECCIÓN SOCIAL ES PARTE DENTRO DEL TERRITORIO NACIONAL</t>
  </si>
  <si>
    <t>5229968. NO. 2 3922476</t>
  </si>
  <si>
    <t>ADICION Y PRORROGA 1 FIRMADA JULIO 30 DE 2010. ADICION Y PRORROGA NO. 2 FIRMADA SEPTIEMBRE 30 DE 2010. CESION DE OCTUBRE 14 DE 2010</t>
  </si>
  <si>
    <t xml:space="preserve">TERESA SUAREZ DE CORTES </t>
  </si>
  <si>
    <t>LÍNEA 1:  PARTICIPAR EN LOS ESPACIOS REGIONALES PARA EL SEGUIMIENTO DE COMPROMISOS, EN EL MARCO DE LA PROTECCIÓN SOCIAL, DENTRO DE LOS PLANES DE ATENCIÓN INTEGRAL A LA POBLACIÓN INDÍGENA EN SITUACIÓN DE VULNERABILIDAD Y RIESGO A DESPLAZARSE Y ATENDER PROBLEMÁTICAS ÉTNICAS ESPECÍFICAS QUE REQUIERAN DE INTERVENCIÓN</t>
  </si>
  <si>
    <t>JAIME COLLAZOS AQLDANA</t>
  </si>
  <si>
    <t xml:space="preserve"> IMPLEMENTAR, MONITOREAR Y HACER SEGUIMIENTO DE LAS ORDENES DE LA CORTE CONSTITUCIONAL TUTELA T - 025 DE 2004 Y DE SUS AUTOS 092, 237, 251 DE 2008 Y 004, 005, 006, 007, 008 Y 011 DE 2009, COMPETENCIA DEL MINISTERIO PARA POBLACIÓN EN SITUACIÓN DE DESPLAZAMIENTO CON ENFOQUE DIFERENCIAL.</t>
  </si>
  <si>
    <t>ADICION Y PRORROGA DE JULIO 28 DE 2010</t>
  </si>
  <si>
    <t>EL OBJETO CONTRACTUAL COMPRENDE LAS LÍNEAS RELACIONADAS A CONTINUACIÓN:  LÍNEA 1. PROCESO DE IMPLEMENTACIÓN, MONITOREO Y SEGUIMIENTO DE LAS ÓRDENES EMITIDAS POR LA CORTE CONSTITUCIONA</t>
  </si>
  <si>
    <t>NORMA LILIANA CARDENAS</t>
  </si>
  <si>
    <t xml:space="preserve">YOLANDA PALACIO DUQUE </t>
  </si>
  <si>
    <t xml:space="preserve">MARIA INES BOHORQUEZ LUQUE </t>
  </si>
  <si>
    <t>SUSANA HELFER VOGEL/OSWALDO GROSSO TORRES</t>
  </si>
  <si>
    <t>SUSANA HELFER VOGEL/JOSUE LUCIO ROBLES OLARTE</t>
  </si>
  <si>
    <t>LUZ STELLA ESGUERRA BOHORQUEZ</t>
  </si>
  <si>
    <t>APOYAR TÉCNICAMENTE A LA DIRECCIÓN GENERAL DE SALUD PÚBLICA, EN LA ASISTENCIA TÉCNICA Y SEGUIMIENTO A LA GESTIÓN EN SALUD PÚBLICA DE LAS ENTIDADES TERRITORIALES.</t>
  </si>
  <si>
    <t xml:space="preserve">ERNESTO MORENO NARANJO </t>
  </si>
  <si>
    <t>ANGELA MARCELA HERRERA SARMIENTO</t>
  </si>
  <si>
    <t>ADICION Y PRORROGA DE JULIO 27 DE 2010</t>
  </si>
  <si>
    <t>GINA CARRIONI  DENYER</t>
  </si>
  <si>
    <t>PIEDAD TAMAYO MARLES</t>
  </si>
  <si>
    <t>MARIA PATRICIA RAMIREZ SANCHEZ</t>
  </si>
  <si>
    <t xml:space="preserve">LUIS BENJAMIN ALVARADO ALFONSO </t>
  </si>
  <si>
    <t>PRESTAR APOYO A LA OFICINA ASESORA JURÍDICA Y DE APOYO LEGISLATIVO Y EN ESPECIAL AL GRUPO DE DEFENSA LEGAL EN EL EJERCICIO DE LA VIGILANCIA JUDICIAL DE LOS PROCESOS EN QUE ES PARTE EL MINISTERIO DE LA PROTECCIÓN SOCIAL ANTE LAS DIFERENTES ESTANCIAS JUDICIALES Y QUE SE ADELANTAN EN LA CIUDAD DE BOGOTÁ</t>
  </si>
  <si>
    <t xml:space="preserve">11530520. </t>
  </si>
  <si>
    <t xml:space="preserve">CARLOS EDUARDO CALDERON LLANTEN </t>
  </si>
  <si>
    <t>EFECTUAR ASESORIA Y ASIETENCIA TECNICA PARA GARANTIZAR LA CONTINUIDAD EN EL PROCESO DE IMPLEMENACION DEL MODELO DE GESTION ADMINISTRATIVA PARA LA EJECUCION DE LAS COMPTENEVIAS SECTORIALES EN SALUD AMBIENTAL A NIVEL CENTRAL DEL MINISTERIO DE LA PROTECCION SOIAL Y EN LAS DIRECCIONES TERRITORIALES</t>
  </si>
  <si>
    <t>SARA TORRES MUÑOZ</t>
  </si>
  <si>
    <t xml:space="preserve">CARMEN ELISA JARAMILLO ESPINOSA </t>
  </si>
  <si>
    <r>
      <t>ADELANTAR LA</t>
    </r>
    <r>
      <rPr>
        <b/>
        <sz val="8"/>
        <rFont val="Arial"/>
        <family val="2"/>
      </rPr>
      <t xml:space="preserve"> </t>
    </r>
    <r>
      <rPr>
        <sz val="8"/>
        <rFont val="Arial"/>
        <family val="2"/>
      </rPr>
      <t>DEFENSA JUDICIAL DEL MINPS, EN PROCESOS RELACIONADOS CON LAS ENTIDADES LIQUIDADAS QUE HAYAN ESTADO ADSCRITAS O VINCULADAS AL  MINISTERIO.</t>
    </r>
  </si>
  <si>
    <t>15200020. No. 2 11400015</t>
  </si>
  <si>
    <t>ADICION Y PRORROGA FIRMAD AJULIO 30 DE 2010. ADICION Y PRORROGA NO. 2 DE SEPTIEMBRE 30 DE 2010</t>
  </si>
  <si>
    <t xml:space="preserve">OFICINA DE NACIONES UNIDAS CONTRA LA DROGA Y EL DELITO </t>
  </si>
  <si>
    <t>IMPLEMENTAR UN PLAN DE APOYO TÉCNICO QUE FORTALEZCA LOS PROCESOS DE DESARROLLO INSTITUCIONAL E INTERINSTITUCIONAL - A NIVEL NACIONAL Y TERRITORIAL - EN PREVENCIÓN Y ATENCIÓN DEL CONSUMO DE SUSTANCIAS PSICOACTIVAS Y DE LAS ALTERACIONES MENTALES Y DEL COMPORTAMIENTO EN EL MARCO DEL PLAN NACIONAL DE SALUD PÚBLICA</t>
  </si>
  <si>
    <t>PRORROGA FIRMADA JULIO 30 DE 2010. ADICION Y PRORROGA FIRMADA NOVIEMBRE 30 DE 2010</t>
  </si>
  <si>
    <t>GLORIA ISABEL PUERTA HOYOS</t>
  </si>
  <si>
    <t xml:space="preserve">CAPRECOM </t>
  </si>
  <si>
    <t xml:space="preserve">CONTRATO INTERDAMINISTRATIVO </t>
  </si>
  <si>
    <t xml:space="preserve">CUMPLIMIENTO A LAS SENTENCIAS DE LA CORTE INTERADMIERICANA DE DERECHOS HUMANOS </t>
  </si>
  <si>
    <t>PRORROGA DE JULIO 28 DE 2010</t>
  </si>
  <si>
    <t>OFICINA DE RELACIONES INTERNACIONALES</t>
  </si>
  <si>
    <t>CESAR AUGUSTO JARAMILLO MARTINEZ</t>
  </si>
  <si>
    <t>APOYAR A LA DIRECCIÓN GENERAL DE SALUD PÚBLICA EN EL FORTALECIMIENTO Y CONTROL DE LA GESTIÓN DE LAS  EMPRESAS PROMOTORAS DE SALUD-EPS</t>
  </si>
  <si>
    <t>MARTHA PATRICIA VELANDIA GONZALEZ</t>
  </si>
  <si>
    <t xml:space="preserve">GUSTAVO ADOLFO ESTUPIÑAN MOSOS </t>
  </si>
  <si>
    <t>ASESORAR AL MINISTERIO DE LA PROTECCIÓN SOCIAL EN DESARROLLAR LAS ESTRATEGIAS NECESARIAS PARA APOYAR EN LA CONTINUIDAD Y MEJORA DEL SISTEMA DE GESTIÓN DE LA CALIDAD QUE PERMITA DAR CUMPLIMIENTO A LOS MANDATOS LEGALES Y A LAS DISPOSICIONES ESPECÍFICAS DE LA NORMA DE CALIDAD NTC GP: 1000/2004</t>
  </si>
  <si>
    <t>ADICION Y PRORROGA NO. 1 FIRMADA JULIO 30 DE 2010. MODIFICACION DE FECHA OCTUBRE 4 DE 2010</t>
  </si>
  <si>
    <t>CLARA ALEXANDRA MENDEZ CUBILLOS/ RAFAEL WILCHEZ</t>
  </si>
  <si>
    <t>MOCERLIN STELLA CONRRADO RUMIE</t>
  </si>
  <si>
    <t>PRESTAR APOYO A LA OFICINA ASESORA JURÍDICA Y DE APOYO LEGISLATIVO Y EN ESPECIAL AL GRUPO DE DEFENSA LEGAL EN EL EJERCICIO DE LA VIGILANCIA JUDICIAL DE LOS PROCESOS EN QUE ES PARTE EL MINISTERIO DE LA PROTECCIÓN SOCIAL ANTE LAS DIFERENTES ESTANCIAS JUDICIALES Y QUE SE ADELANTEN EN LA CIUDAD DE BOGOTÁ D.C.</t>
  </si>
  <si>
    <t>3200000. No. 2400000</t>
  </si>
  <si>
    <t>ADICION Y PRORROGA FIRMADA JULIO 30 DE 2010. CESION DE AGOSTO 12 DE 2010. ADICION Y PRORROGA NO. 2 FIRMADA SEPTIEMBRE 30 DE 2010</t>
  </si>
  <si>
    <t>ADICION Y PRORROGA FIRMADA JULIO 30 DE 2010. ADICION Y PRORROGA NO. 2 FRIMADA SEPTIEMBRE 30 DE 2010</t>
  </si>
  <si>
    <t>CESAR AUGUSTO CASTILBLANCO MONTAÑEZ</t>
  </si>
  <si>
    <t xml:space="preserve">APOYAR A LA DIRECCION GENERAL DE SALUD PUBLICA EN EL SEGUIMIENTO DE LA IMPLEMENTACION DE PALNES, PORGRAMAS Y PROYECTOS DEL PLAN DE NACIONAL DE SALUD PUBLICA </t>
  </si>
  <si>
    <t>FORTALECER LA IMPLEMENTACION DEL CONPES 3550, CON ENFASIS EN LOS COMPONENTES DE CALIDAD DEL AIRE, DE AGUA Y SEGURIDAD QUIMICO, ACORDE A LA SRESPONSABILIDADES SECTORIALES</t>
  </si>
  <si>
    <t>JULIO CESAR VILLALBA LOPEZ</t>
  </si>
  <si>
    <t>FONDO DE LAS POBLACIONES UNIDAS - UNFPA</t>
  </si>
  <si>
    <t xml:space="preserve">DESARROLLAR ACCIOINES DE PROMOCION DE LOS DERECHOS Y LA SALUD SEXUAL Y REPRODUCTIVA EN GRUPOS DE MAYOR VULVERABILIDAD PARA LA PREVENCION DEL EMBARAZO EN ADOLECENCIA Y EL FORTALECIMIENTO DE LAS ACCIONES DE INFORMACION, EDUCACION Y MOVILIACION SOCIALE N SALUD SEXUAL Y REPRODUCTIVA </t>
  </si>
  <si>
    <t>ADICION FIRMADA JULIO 9 DE 2010. PR4ORROGA NO. 1 FIRMADA DICIEMBRE 14 DE 2010</t>
  </si>
  <si>
    <t>RICARDO LUQUE NUÑEZ</t>
  </si>
  <si>
    <t>JUAN CARLOS NIÑO GOMEZ</t>
  </si>
  <si>
    <t>11530520. NO. 8647890</t>
  </si>
  <si>
    <t>ADICION Y PRORROGA FIRMADA JULIO 30 DE 2010. ADICION Y PRORROGA FIRMADA SEPTIEMBRE 30 DE 2010</t>
  </si>
  <si>
    <t xml:space="preserve">DISEÑAR MECANISMOS INSTITUCIONALES, FINANCIEROS Y ADMINISTRATIVOS PARA PONER EN PUESTA  EN OPERACIÓN DEL SIETEMA DE BENEFICIOS ECONOMICOS BEPS DE LA POBLACION </t>
  </si>
  <si>
    <t>DIRECION GENERAL DE PROTECCION LABORAL</t>
  </si>
  <si>
    <t>3200000. NO. 2400000</t>
  </si>
  <si>
    <t>ADICION Y PRORROGA FIRMADA JULIO 30 DE 2010. ADICION Y PRORROGA NO. 2 FIRMADA SEPTIEMBRE 30 DE 2010</t>
  </si>
  <si>
    <t>BETTY SALDAÑA BOHORQUEZ</t>
  </si>
  <si>
    <t>ADICION Y PRORROGA FIRMADA JULIO 30 DE 2010. ADICION Y PRORROGA FIRMADA 30 DE SEPTIEMBRE DE 2010</t>
  </si>
  <si>
    <t xml:space="preserve">MAYERLY ORTEGON CHACON </t>
  </si>
  <si>
    <t>ADELANTAR LA DEFENSA JUDICIAL DEL MINISTERIO DE LA PROTECCIÓN SOCIAL EN PROCESOS RELACIONADOS CON LAS ENTIDADES LIQUIDADAS QUE HAYAN ESTADO ADSCRITAS O VINCULADAS AL  MINISTERIO</t>
  </si>
  <si>
    <t>5765260, NO. 2 11400015</t>
  </si>
  <si>
    <t>ADICION Y PRORROGA FIRMNADA JULIO 28 DE 2010. ADICION Y PRORROGA NO. 2 FIRMADA SEPTIEMBRE 30 DE 2010</t>
  </si>
  <si>
    <t>11530520. No.  8647890</t>
  </si>
  <si>
    <t>15200020. NO. 11400015</t>
  </si>
  <si>
    <t xml:space="preserve">RUBEN DARIO VALENCIA ATISTIZABAL </t>
  </si>
  <si>
    <t>15200020. No. 2 11400015.</t>
  </si>
  <si>
    <t xml:space="preserve">ALVARO JAVIER ZARAMA BURBANO </t>
  </si>
  <si>
    <t>VICEMINISTRO DE SALUD Y BIENESTAR</t>
  </si>
  <si>
    <t xml:space="preserve">BRINDAR ASESORIA TECNICA AL MINISTERIO DE LA PORTECCION SOCIAL PARA LA EJECUCION DEL PROYECO APOYO AL FORTALECIMIENTO DEL SISTEMA DE PROTECCION SOCIAL DE COLOMBIA EN MATERIA DE PLANEACION, SEGUIMIENTO Y EVALUCION DE LAS ACTIVIDADES TECNICAS REQUERIDAS PARA EL DESARROLLO DEL MISMO </t>
  </si>
  <si>
    <t xml:space="preserve">MELVA DIAZ BETTER </t>
  </si>
  <si>
    <t xml:space="preserve">JENNIFER DEL ROSARIO BENEDEK RICO </t>
  </si>
  <si>
    <t>PRESTAR APOYO AL GRUPO DE DEFENSA LEGAL EN EL DESARROLLO DE ACTIVIDADES OPERATIVAS ADMINISTRATIVAS TALES COMO ARCHIVO, CORRESPONDENCIA, INFORMES</t>
  </si>
  <si>
    <t>ACTA DE TERMINACION ANTICIPADA DE JULIO 22 DE 2010</t>
  </si>
  <si>
    <t>JULIETH ROCIO SIERRA MARTINEZ</t>
  </si>
  <si>
    <t>PRESTAR APOYO AL GRUPO DE DEFENSA LEGAL EN EL DESARROLLO DE ACTIVIDADES OPERATIVAS ADMINISTRATIVAS TALES COMO ARCHIVO CORRESPONDIENTE INFORMES</t>
  </si>
  <si>
    <t>2988784. No. 2 2241588.</t>
  </si>
  <si>
    <t>ADICION Y PRORROGA 1 FIRMADA JULIO 30 DE 2010. ADICION Y PRORROGA NO. 2 FIRMADA SEPTIEMBRE 30 DE 2010</t>
  </si>
  <si>
    <t>11000000, NO. 2 8250000</t>
  </si>
  <si>
    <t>EL CONTRATISTA SE OBLIGA PARA CON EL MINISTERIO A “PRESTAR EL SERVICIO INTEGRAL DE MANTENIMIENTO PREVENTIVO Y CORRECTIVO CON SUMINISTRO DE REPUESTOS NUEVOS Y ORIGINALES PARA LOS CINCO  (5)  ASCENSORES  DE  PROPIEDAD  DEL  MINISTERIO DE LA PROTECCIÓN SOCIAL”</t>
  </si>
  <si>
    <t>37834793. NO. 2 8407732</t>
  </si>
  <si>
    <t>ADICION Y PRORROGA FIRMADA OCTUBRE 29 DE 2010</t>
  </si>
  <si>
    <t>MARIA DEL PILAR TORRES SANDOVAL</t>
  </si>
  <si>
    <t>ORGANIZACIÓN PAMERICANA DE LA SALUD - OPS /OMS</t>
  </si>
  <si>
    <t>DESARROLLAR, IMPLEMENTAR Y MONITOREAR LAS ESTRATEGIAS DE LA GESTIÓN INTEGRAL DE SALUD PÚBLICA, AIEPI, ENFERMEDADES TRANSMISIBLES, SALUD AMBIENTAL Y VIGILANCIA EN SALUD PÚBLICA EN EL MARCO DEL PLAN NACIONAL DE SALUD PÚBLICA Y DE LAS COMPETENCIAS DEL MINISTERIO DE LA PROTECCIÓN SOCIAL”</t>
  </si>
  <si>
    <t>MODIFICACION, ADICION Y PRORROGA NO. 1 FIRMADA JUNIO 16 DE 2010</t>
  </si>
  <si>
    <t>PROGRAMA MUNDIAL DE ALIMENTOS - PMA</t>
  </si>
  <si>
    <t>APOYAR AL MINISTERIO DE LA PROTECCIÓN SOCIAL EN LA ORIENTACIÓN, PRIORIZACIÓN, FORMULACIÓN Y EVALUACIÓN DE NORMAS, POLÍTICAS, PLANES, PROGRAMAS, PROYECTOS Y PROCEDIMIENTOS PARA EL FOMENTO Y PROMOCIÓN DE LOS ESTILOS DE VIDA SALUDABLE, ACTIVIDAD FÍSICA Y SEGURIDAD ALIMENTARIA Y NUTRICIONAL, Y LA PREVENCIÓN DE LAS ENFERMEDADES CRÓNICAS NO TRANSMISIBLES, LA MALNUTRICIÓN Y SUS FACTORES DE RIESGO, EN EL MARCO DE LA POLÍTICA DE SAN Y EL PLAN NACIONAL DE SALUD PÚBLICA.”.</t>
  </si>
  <si>
    <t>PRORROGA No. 1 FIRMADA JULIO 30 DE 2010. MODIFICACION NO. 1 FIRMADA SEPTIEMBRE 10 DE 2010</t>
  </si>
  <si>
    <t>MARIA ISABEL SCHOTBOUGH / JULIANA GOMEZ CASTRO /LUZ ANGELA OCHOA CUBILLOS</t>
  </si>
  <si>
    <t xml:space="preserve">ORGANIZACION IBEROAMERICANA DE SEGURIDAD SOCIAL </t>
  </si>
  <si>
    <t>AUNAR ESFUERZOS PARA REALIZAR CONJUNTAMENTE UN PROGRAMA ESPECÍFICO DE PROMOCIÓN DE LA SALUD OCUPACIONAL  Y PREVENCIÓN DE RIESGOS OCUPACIONALES EN LA POBLACIÓN LABORAL VULNERABLE, TRABAJADORES INFORMALES DEL SECTOR COMERCIO EN LOS DEPARTAMENTOS DE VALLE DEL CAUCA, BOLÍVAR, QUINDÍO Y GUAJIRA</t>
  </si>
  <si>
    <t>EDGAR ENRIQUE GUTIERREZ RAMIREZ</t>
  </si>
  <si>
    <t xml:space="preserve">ASOCIACION CENTRO DE GESTION HOSPITALARIA </t>
  </si>
  <si>
    <t>BRINDAR ASESORÍA PROFESIONAL AL MINISTERIO DE LA PROTECCIÓN SOCIAL EN EL DESARROLLO DE LAS MEDIDAS DE POLÍTICAS DEFINIDAS POR EL GOBIERNO, A PARTIR DE LAS PROPUESTAS QUE LE FUERON PRESENTADAS EN EL MARCO DE LAS RESPUESTAS A LAS ÓRDENES PROFERIDAS POR LA CORTE CONSTITUCIONAL EN LA SENTENCIA T-760 DE 2008</t>
  </si>
  <si>
    <t>LUISA FERNANDA BELLINI PEREZ</t>
  </si>
  <si>
    <t>CONTRATO INTERADMINISTRATIVO</t>
  </si>
  <si>
    <t>DESARROLLO DE LA TERCERA FASE DEL PROGRAMA DE FORTALECIMIENTO DE LA RED NACIONAL DE URGENCIAS EN SUS TRES COMPONENTES, DAR CONTINUIDAD Y AMPLIAR A NUEVAS IPS LA PRESTACIÓN DE SERVICIOS DE SALUD BAJO LA MODALIDAD DE TELEMEDICINA, DE CONFORMIDAD CON LOS ESTUDIOS PREVIOS Y LA PROPUESTA PRESENTADA POR CAPRECOM, LOS CUALES FORMAN PARTE INTEGRAL DEL PRESENTE CONTRATO</t>
  </si>
  <si>
    <t>PRORROGA DE JULIO 26 DE 2010</t>
  </si>
  <si>
    <t>LUIS FERNANDO CORREA SERNA /LIBARDO NICOLAS JAIMES</t>
  </si>
  <si>
    <t xml:space="preserve">BIOPLAST S.A. </t>
  </si>
  <si>
    <t xml:space="preserve">CONTRATO DE COMPRAVENTA </t>
  </si>
  <si>
    <t>ADQUISICIÓN DE ELEMENTOS DE PROTECCIÓN PERSONAL Y KITS PARA ATENCIÓN DE ENFERMEDAD RESPIRATORIA, POR PARTE DEL MINISTERIO DE LA PROTECCIÓN SOCIAL, SEGÚN ESPECIFICACIONES TÉCNICAS CONTENIDAS EN EL CAPITULO V DEL PLIEGO DE CONDICIONES Y EN LAS RESPECTIVAS FICHAS TÉCNICAS DEL LOTE 2</t>
  </si>
  <si>
    <t>PRORROGA NO. 1 FIRMADA ENERO 29 DE 2010</t>
  </si>
  <si>
    <t>REALIZAR EL SEGUIMIENTO Y APOYAR LA ARTICULACIÓN DE LOS DIFERENTES ACTORES QUE INTERVIENE EN EL PROCESO DE IDENTIFICACIÓN DE BENEFICIARIOS Y ENTREGA DE LAS AYUDAS TÉCNICAS AL ADULTO MAYOR Y POBLACIÓN CON DISCAPACIDAD CON CALIFICACIÓN SUPERIOR AL 50%, EN LAS FASES DE IMPLEMENTACIÓN Y EJECUCIÓN DEL PROGRAMA VOLVER Y PRESENTAR ALTERNATIVAS PARA SU OPTIMIZACIÓN</t>
  </si>
  <si>
    <t>OLGA LUCIA CALLEJAS CORTES</t>
  </si>
  <si>
    <t xml:space="preserve">EL CLUB MILITAR </t>
  </si>
  <si>
    <t>EL CLUB MILITAR  SE COMPROMETE A “PRESTAR EL SERVICIO DE APOYO LOGÍSTICO PARA LA REALIZACIÓN DE TALLERES, SEMINARIOS, MESAS DE TRABAJO Y DEMÁS ACTIVIDADES QUE SE REQUIERAN EN EL MARCO DE LA EMERGENCIA SOCIAL DECLARADA MEDIANTE DECRETO 4975 DE 2009.</t>
  </si>
  <si>
    <t xml:space="preserve">GLORIA PASTOR ORTIZ    </t>
  </si>
  <si>
    <t>FONDO DE POBLACION DE LAS NACIONES UNIDAS - UNFPA</t>
  </si>
  <si>
    <t xml:space="preserve">CONVENIO DE COPERACION </t>
  </si>
  <si>
    <t xml:space="preserve">EL PRESENTE CONVENIO DE COOPERACION CONSISTE EN EL APOYO QUE BRINDARÁ EL UNFPA A LA EJECUCION DE LA ESTRATEGIA DE LA RED JUNTOS, PARA LA SUPERACION DE LA POBREZA EXTREMA, EN LOS DOS COMPONENTES QUE SE RELACIONAN A CONTINUACION 1,1, FORTALECIMIENTO DE LOS COGESTORES SOCIALES Y 1,2  ASISTENCIA TECNICA A PRESTADORES DE SERVICIOS, Y A ENTIDADES TERRITORIALES PARA EL CUMPLIMIENTO DE LOS LOGROS EN SALUD. </t>
  </si>
  <si>
    <t xml:space="preserve">ORGANIZACION INTERNACIONAL PARA LAS MIGRACIONES </t>
  </si>
  <si>
    <t xml:space="preserve">EL PRESENTE CONVENIO TIENE POR OBJETO PROMOVER  LA COOPERACION PARA EL FORTALECIMIENTO DEL EJERCICIO DEL DERECHO A LA PROTECCION SOCIAL, UNIENDO ESFUERZOS, RECURSOS Y CAPACIDADES PARA DESARROLLAR E IMPLEMENTAR LAS AREAS DE COOPERACION REFERIDAS A FACILITAR LA GESTION ORDENADA Y HUMANA DE LA MIGRACION, MEDIANTE PROGRAMAS Y PROYECTOS ESPECIFICOS EN LAS AREAS TECNICAS Y TEMATICAS INHERENTES AL MINISTERIO DE LA PROTECCION SOCIAL, COMO EL ORGANISMO RECTOR DEL SISTEMA DE PROTECCION SOCIAL Y EL APOYO A LA GENERACION DE OPIORTUNIDADES CON ENFASIS EN LA CONSECUCION DE LOS OBJETIVOS DE DESARROLLO DEL MILENIO Y EL EJERCICIO DE LOS DERECHOS DE LAS PERSONAS MIGRANTES Y SUS FAMILIAS </t>
  </si>
  <si>
    <t xml:space="preserve">OFICINA DE COOPERACION Y RELACIONES INTERNACIONALES </t>
  </si>
  <si>
    <t>GLORIA GAVIRIA</t>
  </si>
  <si>
    <t xml:space="preserve">OFICINA DE COOPERACIÓN Y RELACIONES INTERNACIONALES </t>
  </si>
  <si>
    <t xml:space="preserve">FIDUCIARIA LA PREVISORA S.A </t>
  </si>
  <si>
    <t xml:space="preserve">CONTRATO DE ENCARGO FIDUCIARIO </t>
  </si>
  <si>
    <t>POR EL PRESENTE CONTRATO DE ENCARGO FIDUCIARIO LA FIDUCIARIA SE OBLIGA CON EL MINISTERIO A RECAUDAR, ADMINISTRAR Y PAGAR LOS RECURSOS DEL FONDO DE RIESGOS PROFESIONALES EN LOS TÉRMINOS ESTABLECIDOS EN LA LEY 100 DE 1993, EL DECRETO LEY 1295 DE 1994, DECRETO 1833 DE 1994, DECRETO 1859 DE 1995, LEY 776 DE 2002, LEY 80 DE 1993 Y DEMÁS NORMAS Y REGLAMENTOS QUE LAS COMPLEMENTEN, ADICIONEN, MODIFIQUEN O SUSTITUYAN</t>
  </si>
  <si>
    <t>242420444,44. No. 545445999,11</t>
  </si>
  <si>
    <t>ADICON Y PRORROGA NO. 1 FIRMADA JULIO 1 DE 2010. ADICION Y PRORROGA NO. 2 FIRMADA NOVIEMBRE 29 DE 2010</t>
  </si>
  <si>
    <t>VICEMINISTRO TECNICO</t>
  </si>
  <si>
    <t xml:space="preserve">ORGANISMO ANDINO DE SALUD CONVENIO HIPOLITO UNANUE PROYECTO PAMAFRO - COLOMBIA </t>
  </si>
  <si>
    <t xml:space="preserve">EL OBJETO DE ESTE CONVENIO ES EL APORTE QUE HACE EL ORGANISMO AL MINISTERIO DE LA PROTECCION SOCIAL EN EL MARCO DE LA IMPLEMENTACION Y EJECUCION DEL PROYECTO "CONTROL DE LA MALARIA EN ZONAS FRONTERIZAS DE LA REGION ANDINA. </t>
  </si>
  <si>
    <t xml:space="preserve">COLOMBIA TELECOMUNICACIONES S.A. E.S.P. </t>
  </si>
  <si>
    <t>EL CONTRATISTA SE COMPROMETE PARA CON EL MINISTERIO A PRESTAR LOS SERVICIOS DE ACCESO A DOS (2) CANALES DE INTERNET PARA EL MINISTERIO Y EL GRUPO INTERNO DE TRABAJO - GIT.</t>
  </si>
  <si>
    <t>40051477 NO. 2 5500000. No. 3 65577214,84</t>
  </si>
  <si>
    <t>ADICION Y PRORROGA FIRMADA JULIO 29 DE 2010. ADICION NO. 1 FIRMADA NOVIEMBRE 30 DE 2010. ADICION NO. 3 FIRMADA DICIEMBRE 15 DE 2010</t>
  </si>
  <si>
    <t xml:space="preserve">AEROVIAJES PACIFICO DE BOGOTA S.A. </t>
  </si>
  <si>
    <t xml:space="preserve">CONTRATO DE SUMINUSTRO </t>
  </si>
  <si>
    <t>EL CONTRATISTA SE COMPROMETE A SUMINISTRAR LOS PASAJES AÉREOS Y DEMÁS SERVICIOS NECESARIOS PARA EL DESPLAZAMIENTO DE LOS FUNCIONARIOS DEL MINISTERIO DE LA PROTECCIÓN SOCIAL Y DE LOS MIEMBROS DEL CONSEJO NACIONAL DE JUEGOS DE SUERTE Y AZAR, EN RUTAS NACIONALES E INTERNACIONALES, ASÍ COMO LA PRESTACIÓN DE SERVICIOS DE AGENCIA DE VIAJES</t>
  </si>
  <si>
    <t>377059963. NO. 100000000</t>
  </si>
  <si>
    <t>ADICION NO. 1 FIRMADA FEBRERO 19 DE 2010. PRORROGA NO. 1 FIRMADA JUNIO 30 DE 2010. ADICION NO. 2 FIRMADA SEPTIEMBRE 23 DE 2010. PRORROGA NO. 3 FIRMADA NOVIEMBRE 18 DE 2010</t>
  </si>
  <si>
    <t>STELLA GOMEZ</t>
  </si>
  <si>
    <t>GRUPO DE PRESUPUESTO</t>
  </si>
  <si>
    <t xml:space="preserve">LA SUPERINTENDENCIA DE INDUSTRIA Y COMERCIO Y LA SUPERINTENDENCIA NACIONAL DE SALUD </t>
  </si>
  <si>
    <t xml:space="preserve">CONTRATO INTERADMINISTRATIVO Y DE COOPERACION </t>
  </si>
  <si>
    <t>EL PRESENTE CONVENIO TIENE COMO OBJETO MATERIALIZAR, DENTRO DEL ÁMBITO DE SUS COMPETENCIAS, EL APOYO QUE TANTO EL MINISTERIO COMO LA SUPERSALUD BRINDARÁN A LA SIC EN LAS ACTUACIONES QUE SE ADELANTEN PARA VERIFICAR EL CUMPLIMIENTO DE LAS NORMAS SOBRE COMPETENCIA DESLEAL Y PRÁCTICAS RESTRICTIVAS DE LA COMPETENCIA, INCLUIDAS LAS DE ABUSO DE LA POSICIÓN DE DOMINIO EN EL MERCADO, QUE SE PRESENTEN EN EL SISTEMA GENERAL DE SEGURIDAD SOCIAL EN SALUD.</t>
  </si>
  <si>
    <t xml:space="preserve">VICEMINISTERIO DE SALUD Y BIENESTAR </t>
  </si>
  <si>
    <t xml:space="preserve">EL OBJETO DEL PRESENTE CONVENIO INTERADMINISTRATIVO CONSISTE EN EL FORTALECIOMIENTO DE LA RED DE TRNSPORTE AEREO DE PACIENTES EN SITUACION CRITICA PROYECTO MEJORAMIENTO DE LA RED DE URGENCIAS Y ATENCION DE ENFERMEDADES CATASTROFICAS Y ACCIDENTES DE TRANSITO-SUBCUENTA ECAT-FOSYGA. </t>
  </si>
  <si>
    <t>PRORROGA NO. 1 FIRMADA AGOSTO 28 DE 2009. PRORROGA Y ADICION NO. 2 FIRMADA DICIEMBRE 28 DE 2009 Y PRORROGA 3 FIRMADA 10 DE MAYO DE 2010. PRORROGA 4 FIRMADA JULIO 30 DE 2010</t>
  </si>
  <si>
    <t xml:space="preserve">GRUPO DE EMERGENCIAS Y DESASTRES </t>
  </si>
  <si>
    <t>IMPLEMENTACIÓN DE INICIATIVAS LOCALES DE INTERVENCIÓN PSICOSOCIAL A LA POBLACIÓN EN SITUACIÓN DE DESPLAZAMIENTO POR LA VIOLENCIA EN COLOMBIA, QUE FORTALEZCAN INICIATIVAS COMUNITARIAS DE INCLUSIÓN SOCIAL, DESDE UNA PERSPECTIVA PSICOSOCIAL, QUE PROMUEVA LA RESTITUCIÓN DE LOS DERECHOS Y EL FORTALECIMIENTO DEL TEJIDO SOCIAL, A PARTIR DE PROCESOS ARTICULADOS DE DESARROLLO Y GESTIÓN SOCIAL, POLÍTICA, CULTURAL Y ECONÓMICA FOCALIZADAS POR EL DESPLAZAMIENTO FORZADO POR  LA VIOLENCIA EN COLOMBIA</t>
  </si>
  <si>
    <t xml:space="preserve">CONSORCIO LIQUIDACION ESE ANTONIO NARIÑO </t>
  </si>
  <si>
    <t>DESDE 4 DE OCTUBRE DE 2008 HASTA 20 DE 2008</t>
  </si>
  <si>
    <t>EL LIQUIDADOR SE OBLIGA A REALIZAR BAJO SU INMEDIATA DIRECCIÓN Y RESPONSABILIDAD, TODOS LOS PROCEDIMIENTOS, ACTIVIDADES Y GESTIONES PROPIAS DE LA LIQUIDACIÓN DE LA EMPRESA SOCIAL DE ESTADO ANTONIO NARIÑO EN LIQUIDACIÓN DE CONFORMIDAD CON LA DESIGNACIÓN EFECTUADA PARA TAL EFECTO POR EL GOBIERNO NACIONAL MEDIANTE DECRETO DE SUPRESIÓN Y LIQUIDACIÓN, TODO DENTRO DEL MARCO DE LAS DISPOSICIONES DEL DECRETO LEY 254 DE 2000, LA LEY 1105 DE 2006 Y DEMÁS NORMAS CONCORDANTES</t>
  </si>
  <si>
    <t>OTROSI NO. 1 FIRMADO NOVIEMBRE 18 DE 2008</t>
  </si>
  <si>
    <t xml:space="preserve">DESPACHO DEL MINISTRO </t>
  </si>
  <si>
    <t>ALFONSO SEPULVEDA</t>
  </si>
  <si>
    <t>ADMINISTRACION DE  ENTIDADES LIQUIDADAS</t>
  </si>
  <si>
    <t xml:space="preserve">UNIVERSIDAD DE LA SALLE </t>
  </si>
  <si>
    <t>A TRAVÉS DE  ESTE CONVENIO SE ESTABLECEN LAS BASES DE COOPERACIÓN ACADÉMICA ENTRE EL MINISTERIO Y LA UNIVERSIDAD DE LA SALLE PARA QUE LOS ESTUDIANTES DE  LA UNIVERSIDAD REALICEN PRÁCTICAS ACADÉMICAS AD HONOREM EN LAS DEPENDENCIAS DEL MINISTERIO DURANTE PERIODOS NO MAYORES DE SEIS (6) MESES A UN (1) AÑO, ADELANTANDO ACTIVIDADES CONCRETAS RELACIONADAS CON SUS ÁREAS DE FORMACIÓN Y QUE DEMANDEN EL EJERCICIO DE SU CAPACIDAD TEÓRICA ADQUIRIDA EN SU PROGRAMA DE ESTUDIOS</t>
  </si>
  <si>
    <t xml:space="preserve">CONSORCIO INGESA SEDE CENTRAL </t>
  </si>
  <si>
    <t xml:space="preserve">CONTRATO DE OBRA POR SISTEMA DE ADMINISTRACION DELEGADA </t>
  </si>
  <si>
    <t>EL CONTRATISTA SE OBLIGA PARA CON EL MINISTERIO A REALIZAR LA REMODELACIÓN, ADECUACIÓN Y DOTACIÓN DE SU SEDE CENTRAL MEDIANTE EL SISTEMA DE ADMINISTRACIÓN DELEGADA DE OBRA CIVIL</t>
  </si>
  <si>
    <t>PRORROGA NO. 1 FIRMADA JUNIO 10 DE 2010. ADICION Y PRORROGA NO. 2 FIRMADA OCTUBRE 29 DE 2010</t>
  </si>
  <si>
    <t xml:space="preserve">SOCIEDAD PORTUARIA REGIONAL DE BUENAVENTUIRA S.A. S.P.R. BUN </t>
  </si>
  <si>
    <t xml:space="preserve">ACUERDO MACRO </t>
  </si>
  <si>
    <t>APOYAR AL SECTOR PORTUARIO DE MANERA DIRECTA A TRAVÉS DE INTERVENCIONES PREVENTIVAS, DE MITIGACIÓN Y DE SUPERACIÓN DE LOS RIESGOS ECONÓMICOS, AMBIENTALES, DE SALUD Y DE TRABAJO, QUE CONCURREN EN EL DESPLIEGUE DE LAS DINÁMICAS DEL TERMINAL MARÍTIMO DE BUENAVENTURA, CON OCASIÓN DE LA ACTIVIDAD DE LOS DISTINTOS AGENTES ECONÓMICOS, ASOCIADOS AL TRANSPORTE MARÍTIMO, AL COMERCIO INTERNACIONAL Y A LAS CORRESPONDIENTES CADENAS DE VALOR EN LOS DIFERENTES BIENES Y SERVICIOS QUE LOS VINCULAN</t>
  </si>
  <si>
    <t>VICEMINISTERIO RELACIONES LABORALES</t>
  </si>
  <si>
    <t xml:space="preserve">COOPERACION TECNICA ENTRE PAISES EN DESARROLLO </t>
  </si>
  <si>
    <t xml:space="preserve">COOPERACION TECNICA </t>
  </si>
  <si>
    <t>IMPLEMENTAR UN BANCO DE LECHE HUMANA DE REFERENCIA NACIONAL EN COLOMBIA A TRAVES DE LA TRANSFERENCIA DE CONOCIMIENTOS TECNICOS Y CAPACITACION DE PROFESIONALES CON VISTAS A ESTABLECER BASES  PARA UNA RED CAPAZ DE FORTALECER LAS ACCIONES DE LOS PROGRAMAS DE ATENCION A LA SALUD MATERNA E INFANTIL</t>
  </si>
  <si>
    <t xml:space="preserve">LUIS ANDRES RUIZ MARTINEZ </t>
  </si>
  <si>
    <t>APOYAR AL MINISTERIO DE LA PROTECCIÓN SOCIAL EN LA IMPLEMENTACIÓN DE HERRAMIENTAS OPERACIONALES QUE PERMITAN DEPURAR, GENERAR REPORTES Y RESOLVER CONSULTAS CON EL FIN DE CONSOLIDAR Y REALIZAR SEGUIMIENTO A LOS PROCEDIMIENTOS DE VALIDACIÓN DE LOS RECOBROS POR MEDICAMENTOS, SERVICIOS MÉDICOS O PRESTACIONES DE SALUD NO POS AUTORIZADOS POR EL COMITÉ TÉCNICO CIENTÍFICO Y POR FALLOS DE TUTELA Y EN LA REVISIÓN DE LOS INFORMES DE AUDITORIA E INTERVENTORÍA DEL FOSYGA RELACIONADOS CON LA SUBCUENTA DE COMPENSACIÓN – OTROS EVENTOS Y FALLOS DE TUTELA DEL FOSYGA</t>
  </si>
  <si>
    <t>PRORROGA Y ADICION NO. 1 FIRMADA OCTUBRE 29 DE 2009</t>
  </si>
  <si>
    <t xml:space="preserve">FERNANDO IVAN SUAREZ CHACON </t>
  </si>
  <si>
    <t>REALIZAR LA REVISIÓN, AJUSTE, VALIDACIÓN E IMPLEMENTACIÓN DE CINCO MODELOS DE VIGILANCIA EN SALUD PÚBLICA PRIORIZADOS POR LA DIRECCIÓN GENERAL DE SALUD PÚBLICA DE ACUERDO CON EL SIGUIENTE ÍTEM: ÍTEM 4: REVISAR, AJUSTAR, VALIDAR E IMPLEMENTAR DENTRO DEL MODELO DE VIGILANCIA DE PROBLEMAS DEL CONSUMO, EL MODELO Y PROTOCOLO(S) DE VIGILANCIA DE RESISTENCIA ANTIMICROBIANA</t>
  </si>
  <si>
    <t xml:space="preserve">ROCIO ROBLEDO MARTINEZ </t>
  </si>
  <si>
    <t>POR MEDIO DE PRESENTE CONTRATO DE PRESTACIÓN DE SERVICIOS LA CONTRATISTA SE COMPROMETE A “REALIZAR LA REVISIÓN, AJUSTE, VALIDACIÓN E IMPLEMENTACIÓN DE CINCO MODELOS DE VIGILANCIA EN SALUD PÚBLICA PRIORIZADOS POR LA DIRECCIÓN GENERAL DE SALUD PÚBLICA, DE ACUERDO CON EL SIGUIENTE ÍTEM:  ITEM 3: REVISAR, AJUSTAR, VALIDAR E IMPLEMENTAR DENTRO DEL MODELO DE VIGILANCIA DE MORBILIDAD Y MORTALIDAD, EL MODELO Y PROTOCOLO (S) DE VIGILANCIA DE ENFERMEDADES CRÓNICAS NO TRANSMISIBLES</t>
  </si>
  <si>
    <t>VISION AMBIENTAL E.U.</t>
  </si>
  <si>
    <t xml:space="preserve">CONTRATO DE VENTA </t>
  </si>
  <si>
    <t>EL MINISTERIO DE LA PROTECCIÓN SOCIAL  SE COMPROMETE A VENDER  AL CONTRATISTA EL MATERIAL DE RECICLAJE COMPUESTO POR LOS RESIDUOS SÓLIDOS QUE NO SON REQUERIDOS Y QUE SE GENERAN DIARIAMENTE EN LAS DIFERENTES SEDES DEL MINISTERIO DE LA PROTECCIÓN SOCIAL</t>
  </si>
  <si>
    <t xml:space="preserve">INSTITUTO COLOMBIANO DE BIENESTAR FAMILIAR </t>
  </si>
  <si>
    <t>EL ICBF SE COMPROMETE PARA CON EL MINISTERIO A EFECTUAR LA EJECUCIÓN, SEGUIMIENTO, EVALUACIÓN, INTERVENTORÍA, SUPERVISIÓN Y CONTROL DEL PROGRAMA NACIONAL DE ALIMENTACIÓN PARA EL ADULTO MAYOR “JUAN LUIS LONDOÑO DE LA CUESTA”, DE CONFORMIDAD CON LA NORMATIVIDAD VIGENTE Y LOS DOCUMENTOS CONPES QUE FIJAN LOS LINEAMIENTOS PARA ESTE PROGRAMA, PARA TAL FIN ADELANTARÁ LOS PROCESOS CONTRACTUALES CORRESPONDIENTES</t>
  </si>
  <si>
    <t>NO. 1 29772561349 NO. 2 32000000000</t>
  </si>
  <si>
    <t>PRORROGA Y ADICION  NO. 1 FIRMADA DE JULIO 14 DE 2010. ADICION NO. 2 FIRMADA SEPTIEMBRE 8 DE 2010</t>
  </si>
  <si>
    <t>CARLOS MANUEL RUEDA RAMIREZ</t>
  </si>
  <si>
    <t>POR MEDIO DEL PRESENTE CONTRATO DE PRESTACIÓN DE SERVICIOS EL CONTRATISTA SE COMPROMETE A  “REALIZAR LA IMPLEMENTACIÓN DEL SISTEMA DE INFORMACIÓN PARA LA VIGILANCIA EN SALUD PÚBLICA –SIVIGILA, A NIVEL NACIONAL Y SUBNACIONAL.</t>
  </si>
  <si>
    <t xml:space="preserve">CLARA ANGELA SIERRA ALARCON </t>
  </si>
  <si>
    <t>POR MEDIO DEL PRESENTE CONTRATO DE PRESTACIÓN DE SERVICIOS LA  CONTRATISTA SE COMPROMETE A “REALIZAR LA REVISIÓN, AJUSTE, VALIDACIÓN E IMPLEMENTACIÓN DE CINCO MODELOS DE VIGILANCIA EN SALUD PÚBLICA PRIORIZADOS POR LA DIRECCIÓN GENERAL DE SALUD PÚBLICA, DE ACUERDO CON EL SIGUIENTE ÍTEM: ITEM 1: REVISAR, AJUSTAR, VALIDAR E IMPLEMENTAR EL MODELO Y PROTOCOLO (S) DE VIGILANCIA DE VIOLENCIA INTERPERSONAL Y DE VIOLENCIA INTRAFAMILIAR</t>
  </si>
  <si>
    <t xml:space="preserve">ANDRES JEHU HOLGUIN ACEVEDO </t>
  </si>
  <si>
    <r>
      <t xml:space="preserve">POR MEDIO DEL PRESENTE CONTRATO DE PRESTACIÓN DE SERVICIOS </t>
    </r>
    <r>
      <rPr>
        <b/>
        <sz val="8"/>
        <rFont val="Arial"/>
        <family val="2"/>
      </rPr>
      <t>EL CONTRATISTA</t>
    </r>
    <r>
      <rPr>
        <sz val="8"/>
        <rFont val="Arial"/>
        <family val="2"/>
      </rPr>
      <t xml:space="preserve"> SE COMPROMETE A  “REALIZAR LA IMPLEMENTACIÓN DEL SISTEMA DE INFORMACIÓN PARA LA VIGILANCIA EN SALUD PÚBLICA –SIVIGILA, A NIVEL NACIONAL Y SUBNACIONAL.</t>
    </r>
  </si>
  <si>
    <t xml:space="preserve">AICARDO DE JESUS OLIVEROS CASTRILLON </t>
  </si>
  <si>
    <t>LRN</t>
  </si>
  <si>
    <t xml:space="preserve">ASSENDA S.A. </t>
  </si>
  <si>
    <r>
      <t xml:space="preserve">EL CONTRATISTA SE COMPROMETE CON EL MINISTERIO DE LA PROTECCIÓN SOCIAL A PRESTAR EL SERVICIO DE SOPORTE TÉCNICO Y ADQUISICIÓN DE CONTRATOS SMARTNET PARA LA PLATAFORMA DE LOS EQUIPOS CISCO FIREWALL, SWITCH Y ACCESS POINT DEL MINISTERIO DE LA PROTECCIÓN SOCIAL. </t>
    </r>
    <r>
      <rPr>
        <b/>
        <sz val="8"/>
        <rFont val="Arial"/>
        <family val="2"/>
      </rPr>
      <t>....</t>
    </r>
  </si>
  <si>
    <t xml:space="preserve">SOCIEDAD BDO AUDIT AGE S.A. </t>
  </si>
  <si>
    <t xml:space="preserve">CONTRATO DE INTERVENTORIA </t>
  </si>
  <si>
    <t>EL CONTRATISTA SE COMPROMETE CON EL MINISTERIO DE LA PROTECCIÓN SOCIAL A REALIZAR LA AUDITORIA ESPECIALIZADA AL FONDO DE RIESGOS PROFESIONALES E INTERVENTORÍA INTEGRAL AL CONTRATO DE ENCARGO FIDUCIARIO. PARÁGRAFO: ALCANCE. EL OBJETO COMPRENDE TODAS LAS ACTIVIDADES INDICADAS EN PLIEGO DE CONDICIONES, Y TODAS LAS DEMÁS NECESARIAS PARA LA TOTAL EJECUCIÓN DEL OBJETO CONTRACTUAL</t>
  </si>
  <si>
    <t>64895040. NO. 2 81118800</t>
  </si>
  <si>
    <t>PRORROGA Y ADCION  DE JULIO 9 DE 2010. ADICION Y PRORROGA NO. 2 FIRMADA NOVIEMBRE 30 DE 2010</t>
  </si>
  <si>
    <t>EL OBJETO COMPRENDE TODAS LAS ACTIVIDADES INDICADAS EN PLIEGO DE CONDICIONES, Y TODAS LAS DEMÁS NECESARIAS PARA LA TOTAL EJECUCIÓN DEL OBJETO CONTRACTUAL</t>
  </si>
  <si>
    <t>88532000. NO. 2 154931000</t>
  </si>
  <si>
    <t>ADICION Y PRORROGA FIRMADA JULIO 22 DE 2010. ADICION Y PRORROGA NO. 2 FIRMADA NOVIEMBRE 29 DE 2010</t>
  </si>
  <si>
    <t xml:space="preserve">DISTRITO ESPECIAL, INDUSTRIAL Y PORTUARIO DE BARRANQUILLA </t>
  </si>
  <si>
    <t xml:space="preserve">CONVENIO DE DESEMPEÑO </t>
  </si>
  <si>
    <t>EL PRESENTE CONVENIO DE DESEMPEÑO, TIENE POR OBJETO FIJAR LOS TÉRMINOS Y CONDICIONES BAJO LOS CUALES EL DISTRITO SE OBLIGA A IMPLEMENTAR EL PROCESO DE LIQUIDACIÓN DE LA ESE RED PÚBLICA HOSPITALARIA DE BARRANQUILLA – REDEHOSPITAL DE BARRANQUILLA,…</t>
  </si>
  <si>
    <t>MODIFICACION NO. 1 FIRMADA DICIEMBRE 19 DE 2008</t>
  </si>
  <si>
    <t xml:space="preserve">MINISTERIO DE CULTURA Y LA ALCALDIA DE PEREIRA </t>
  </si>
  <si>
    <t xml:space="preserve">CONTRATO INTERADMINISTRATIVO DE COOPERACION </t>
  </si>
  <si>
    <t>POR MEDIO DEL PRESENTE CONTRATO DE PRESTACIÓN DE SERVICIOS EL CONTRATISTA SE OBLIGA PARA CON EL MINISTERIO A: “APOYAR A LA DIRECCIÓN GENERAL DE PLANEACIÓN Y ANÁLISIS DE POLÍTICA EN  EL ESTABLECIMIENTO Y SEGUIMIENTO A LAS ESTRATEGIAS PARA FORTALECER LA CALIDAD DE LOS DATOS DE LAS FUENTES QUE REPORTAN AL SISTEMA DE GESTIÓN DE DATOS -SGD Y EN LA GENERACIÓN DE REQUERIMIENTOS DE INTELIGENCIA DE NEGOCIOS</t>
  </si>
  <si>
    <t>HASTA QUE TERMINE LA OBRA</t>
  </si>
  <si>
    <t>OTROSI NO. 1 DE MAYO 11 DE 2010</t>
  </si>
  <si>
    <t>PEREIRA</t>
  </si>
  <si>
    <t xml:space="preserve">CHARRY MOSQUERA ASOCIADOS Y CIA LTDA - ABOGADOS </t>
  </si>
  <si>
    <t>ACOMPAÑAR A LA DIRECCIÓN GENERAL DE FINANCIAMIENTO EN EL ANÁLISIS E IMPLEMENTACIÓN DE LAS POLÍTICAS QUE DEFINA EL MINISTERIO DE LA PROTECCIÓN SOCIAL TENDIENTES A AGILIZAR EL FLUJO DE RECURSOS DEL SISTEMA, ESPECÍFICAMENTE RESPECTO DE LOS RECOBROS QUE SE RADIQUEN ANTE EL FOSYGA Y AQUELLAS QUE, RESPECTO DEL MISMO TEMA, SE DERIVEN DEL CUMPLIMIENTO DE LAS SENTENCIAS DE LAS ALTAS CORTES</t>
  </si>
  <si>
    <t>31/06/2010</t>
  </si>
  <si>
    <t>PRORROGA Y ADICION NO. 1 . MODIFIACACION NO.</t>
  </si>
  <si>
    <t xml:space="preserve">AGENCIA PRESIDENCIAL PARA LA ACCION SOCIAL Y LA COOPERACION INTERNACIONAL FONDO DE INVERSION PARA LA PAZ - ACCION SOCIAL </t>
  </si>
  <si>
    <r>
      <t>LA COOPERACIÓN Y UNIÓN DE ESFUERZOS ENTRE ACCIÓN SOCIAL-FIP- Y EL MINISTERIO</t>
    </r>
    <r>
      <rPr>
        <b/>
        <sz val="8"/>
        <rFont val="Arial"/>
        <family val="2"/>
      </rPr>
      <t xml:space="preserve">, </t>
    </r>
    <r>
      <rPr>
        <sz val="8"/>
        <rFont val="Arial"/>
        <family val="2"/>
      </rPr>
      <t>COMO ENTIDADES QUE FORMAN PARTE DE LA RED DE PROTECCION SOCIAL PARA LA SUPERACION DE LA EXTREMA POBREZA, PARA ARTICULAR Y FOCALIZAR LA OFERTA DE PROGRAMAS Y SERVICIOS SOCIALES BAJO UN ENFOQUE CENTRADO EN LAS DEMANDAS BÁSICAS DE PROTECCIÓN DE LA FAMILIA. CON  ESTE ENFOQUE SE BUSCA INCENTIVAR LOGROS EN FORMACIÓN Y ACUMULACIÓN DE CAPITAL HUMANO, OPORTUNIDADES MAYORES PARA LA GENERACIÓN AUTÓNOMA DE INGRESOS Y MEJORAR LAS CONDICIONES DE VIDA PRESENTE Y FUTURA</t>
    </r>
  </si>
  <si>
    <t>ESE HOSPITAL DEPARTAMENTAL SAN FRANCISCO DE SIS DEL MUNICIPIO DE QUIBDO - DAPARTAMENTO DEL CHOCO</t>
  </si>
  <si>
    <t>FIJAR LOS TÉRMINOS Y CONDICIONES BAJO LOS CUALES LA IPS SE OBLIGA A ESTABLECER LAS METAS, INDICADORES Y COMPROMISOS EN MATERIA DE REDISEÑO O AJUSTE INSTITUCIONAL, CONDICIONES DE OPERACIÓN, PORTAFOLIO, PRODUCCIÓN Y CALIDAD DE SERVICIOS, REDUCCIÓN, RACIONALIZACIÓN Y CONTROL DEL GASTO, SOSTENIBILIDAD FINANCIERA, MEJORAMIENTO DE GESTIÓN Y SISTEMA DE REFERENCIA Y CONTRARREFERENCIA Y GARANTIZAR LA CORRECTA DESTINACIÓN DE LOS RECURSOS QUE OTORGUE LA NACIÓN Y DE LOS DEMÁS RECURSOS DE CUALQUIER OTRO ORIGEN QUE CONCURRAN EN EL FINANCIAMIENTO DEL PROGRAMA</t>
  </si>
  <si>
    <t>CHOCO</t>
  </si>
  <si>
    <t xml:space="preserve">GERMAN ADOLFO PERDOMO PACHON </t>
  </si>
  <si>
    <t>EL INTERVENTOR SE OBLIGA A REALIZAR LA INTERVENTORÍA TÉCNICA, ADMINISTRATIVA, FINANCIERA Y CONTABLE AL CONTRATO  DE OBRA NO. 382 DE 2008, CELEBRADO PARA “REALIZAR MEDIANTE EL SISTEMA DE ADMINISTRACIÓN DELEGADA LA OBRA CIVIL DE REMODELACIÓN, ADECUACIÓN Y DOTACIÓN DE LA SEDE CENTRAL DEL MINISTERIO DE LA PROTECCIÓN SOCIAL</t>
  </si>
  <si>
    <t>56599827. NO. 2 56966827</t>
  </si>
  <si>
    <t>MODIFICACION NO. 1 FIRMADA ENERO 26 DE 2009. ADICION Y PRORROGA NO. 1 FIRMADA JUNIO 21 DE 2010. ADICION Y PRORROGA NO. 2 DE OCTUBRE 29 DE 2010</t>
  </si>
  <si>
    <t xml:space="preserve">LA FIDUCIARIA LA PREVISORA S.A </t>
  </si>
  <si>
    <t>EL COMODANTE ENTREGA A TÍTULO DE COMODATO O PRÉSTAMO DE USO AL COMODATARIO Y ÉSTE RECIBE EL MISMO A TÍTULO, LOS BIENES Y/O ELEMENTOS DE CÓMPUTO QUE SE ESPECIFICAN A CONTINUACIÓN</t>
  </si>
  <si>
    <t>VICEMINISTRO DE SALUD  Y BIENESTAR</t>
  </si>
  <si>
    <t>UNION TEMPORAL LAPHARAMA</t>
  </si>
  <si>
    <t xml:space="preserve">CONTRATO DE COMPRA </t>
  </si>
  <si>
    <t>ADQUIRIR EL MEDICAMENTO ETHIONAMIDA PARA EL TRATAMIENTO DE LA TUBERCULOSIS</t>
  </si>
  <si>
    <t xml:space="preserve">VESALIUS PHARMA LTDA &amp; ALLERS S.A </t>
  </si>
  <si>
    <t>ADQUIRIR LOS MEDICAMENTOS ETAMBUTOL, ISONIAZIDA Y PIRAZINAMIDA PARA EL TRATAMIENTO DE LA TUBERCULOSIS</t>
  </si>
  <si>
    <t xml:space="preserve">UNION TEMPOREAL SANTAFEREÑA COLVISEG </t>
  </si>
  <si>
    <t>EL CONTRATISTA SE COMPROMETE CON EL MINISTERIO DE LA PROTECCIÓN SOCIAL A PRESTAR EL SERVICIO DE VIGILANCIA Y SEGURIDAD EN LAS DIFERENTES SEDES DEL MINISTERIO DE LA PROTECCIÓN SOCIAL, ASÍ COMO EN LOS INMUEBLES POR LOS CUALES SEA O FUERE LEGALMENTE RESPONSABLE, EN LOS SITIOS QUE SE DESCRIBEN DENTRO DEL PRESENTE CONTRATO</t>
  </si>
  <si>
    <t>258670678. No. 2 344,894,237,33</t>
  </si>
  <si>
    <t>ADICION Y PRORROGA NO. 1 DE JUNIO 30 DE 2010. ADICION NO. 2 FIRMADA SEPTIEMBRE 21 DE 2010</t>
  </si>
  <si>
    <t>ADMINISTRACION DE  RECURSOS FISICOS</t>
  </si>
  <si>
    <t xml:space="preserve">UNION TEMPORAL MANTENIMIENTO ASEO SERVICIOS S.A. MAS S,A. Y MR CLEAN S.A </t>
  </si>
  <si>
    <t>EL CONTRATISTA SE OBLIGA A PRESTAR EL  SERVICIO DE ASEO Y CAFETERÍA EN LAS DIFERENTES SEDES EN DONDE FUNCIONA EL MINISTERIO DE LA PROTECCIÓN SOCIAL INCLUYENDO LOS EQUIPOS E INSUMOS NECESARIOS PARA LA PRESTACIÓN DEL SERVICIO CONTRATADO</t>
  </si>
  <si>
    <t>181508619. NO. 2 241108912,00</t>
  </si>
  <si>
    <t>ORGANIZACIÓN PANAMERICANA DE LA SALUD - OPS/OMS</t>
  </si>
  <si>
    <t>ADQUIRIR A NIVEL INTERNACIONAL PARA EL MINISTERIO DE LA PROTECCION SOCIAL DE CONFORMIDAD A LAS REGLAS Y PROCEDIMIENTOS DE LA OPS/OMS Y EN PARTICULAR EL MECANISMO DE COMPRAS REEMBOLSABLES EN NOMBRE DE LOS ESTADOS MIEMBROS DE LA OPS/OMS, MEDICAMENTOS PARA EL TRATAMIENTO DE LA TUBERCULOSIS DE ACUERDO A LA ESPECIFICACIONES TÉCNICAS MENCIONADAS EN LA CLÁUSULA SEGUNDA</t>
  </si>
  <si>
    <t xml:space="preserve">JAHV MCGREGOR </t>
  </si>
  <si>
    <t xml:space="preserve">CONTRATO DE AUDITORIA </t>
  </si>
  <si>
    <t>EL CONTRATISTA SE COMPROMETE CON EL MINISTERIO DE LA PROTECCIÓN SOCIAL A REALIZAR LA AUDITORÍA INTEGRAL AL FONDO DE SOLIDARIDAD PENSIONAL E INTERVENTORÍA INTEGRAL AL CONTRATO DE ENCARGO FIDUCIARIO VIGENTE, SUSCRITO CON LA ENTIDAD FIDUCIARIA QUE ADMINISTRA LOS RECURSOS DEL FONDO DE SOLIDARIDAD PENSIONAL, EN LOS TÉRMINOS DEL ARTÍCULO 25 DE LA LEY 100 DE 1993, LEY 797 DE 2003, DECRETO 3771 DE 2007,  LEY 1151 DE 2007,  LEY 1187 DE 2008, DECRETO 1355 DE 2008 Y DEMÁS NORMAS ADICIONALES O COMPLEMENTARIAS</t>
  </si>
  <si>
    <t xml:space="preserve">CONFECAMARAS </t>
  </si>
  <si>
    <t>EL PRESENTE CONVENIO DE COOPERACIÓN TÉCNICA INTERINSTITUCIONAL TIENE COMO PROPÓSITO ESTABLECER LAS CONDICIONES GENERALES MEDIANTE LAS CUALES EL MINISTERIO Y CONFECAMARAS AUNARÁN ESFUERZOS PARA PERMITIR LA SIMPLIFICACIÓN E INTEGRACIÓN DE LOS TRÁMITES, PROCESOS Y REQUISITOS PARA LA CREACIÓN DE EMPRESA INCLUYENDO ESPECIALMENTE AQUELLOS QUE SE DERIVAN DE LA FORMALIZACIÓN Y EL CUMPLIMIENTO DE OBLIGACIONES RELATIVAS AL SISTEMA GENERAL DE SEGURIDAD SOCIAL INTEGRAL (SALUD, PENSIONES Y RIESGOS PROFESIONALES)</t>
  </si>
  <si>
    <t>LUZ  MARINA SALCEDO MOLANO</t>
  </si>
  <si>
    <t>SISTEMAS DE INFORMACIÓN</t>
  </si>
  <si>
    <t xml:space="preserve">FONADE - DEPARTAMENTO ADMINISTRATIVO DE LA PRESIDENCIA DE LA REPUBLICA </t>
  </si>
  <si>
    <t>EL OBJETO DEL PRESENTE CONVENIO ES AUNAR ESFUERZOS ENTRE EL MINISTERIO DE LA PROTECCIÓN SOCIAL, EL DEPARTAMENTO ADMINISTRATIVO DE LA PRESIDENCIA DE LA REPÚBLICA, DAPR Y EL FONDO FINANCIERO DE PROYECTOS DE DESARROLLO -FONADE,…</t>
  </si>
  <si>
    <t>DIRECCIÓN GENERAL DE SALUD PÚBLICA</t>
  </si>
  <si>
    <t>EL PRESENTE CONVENIO ESTABLECE LAS BASES DE COOPERACIÓN ENTRE EL MINISTERIO Y LA UNIVERSIDAD NACIONAL DE COLOMBIA PARA QUE LOS ESTUDIANTES DE TODAS LAS FACULTADES DE LA UNIVERSIDAD REALICEN PASANTÍAS ACADÉMICAS EN LAS DEPENDENCIAS DEL MINISTERIO DURANTE PERIODOS NO MAYORES DE SEIS (6) MESES A UN (1) AÑO, ADELANTANDO ACTIVIDADES CONCRETAS RELACIONADAS CON SUS ÁREAS DE FORMACIÓN Y QUE DEMANDEN EL EJERCICIO DE SU CAPACIDAD TEÓRICA ADQUIRIDA EN SU PROGRAMA DE ESTUDIO.</t>
  </si>
  <si>
    <t xml:space="preserve">FONDO FINANCIERO DE PROYECTOS DE DESARROLLO FONADE </t>
  </si>
  <si>
    <t>FONADE SE COMPROMETE CON EL MINISTERIO A PRESTAR LOS SERVICIOS GERENCIALES, JURÍDICOS, ADMINISTRATIVOS, FINANCIEROS Y A REALIZAR LAS ACTIVIDADES NECESARIAS PARA LA CONTINUIDAD Y EXPANSIÓN DEL PROGRAMA DE REORGANIZACIÓN, REDISEÑO Y MODERNIZACIÓN DE LAS REDES DE PRESTACIÓN DE SERVICIOS DE SALUD</t>
  </si>
  <si>
    <t xml:space="preserve">ORDEN DE PRESTACION DE SERVICIOS </t>
  </si>
  <si>
    <t>ASESORAR AL MINISTERIO DE LA PROTECCIÓN SOCIAL EN EL MONTAJE DEL COMPONENTE DE EVALUACIÓN DEL SISTEMA DE SEGUIMIENTO Y EVALUACIÓN DEL SISTEMA DE PROTECCIÓN SOCIAL</t>
  </si>
  <si>
    <t xml:space="preserve">DIRECCION DE PLANEACION </t>
  </si>
  <si>
    <t xml:space="preserve">HOSPITAL SAN JERONIMO DE MONTERIA </t>
  </si>
  <si>
    <t xml:space="preserve">EL HOSPITAL SE COMPROMETE  CON EL MINISTERIO A PRESTAR ATENCIÓN INTEGRAL EN SALUD EN LOS CASOS  DE TRAUMA MAYOR OCASIONADOS POR VIOLENCIA, A LA POBLACIÓN  AFILIADA AL RÉGIMEN SUBSIDIADO, EN LOS EVENTOS NO CUBIERTOS  POR EL PLAN OBLIGATORIO DE SALUD SUBSIDIADO POS-S Y A LA POBLACIÓN VINCULADA, DE TODAS LAS EDADES, NIÑOS Y ADULTOS EN CUMPLIMIENTO DE LO ESTIPULADO EN ACUERDO 64 DEL CONSEJO NACIONAL DE SEGURIDAD SOCIAL. </t>
  </si>
  <si>
    <t>MONTERIA</t>
  </si>
  <si>
    <t>CONSORCIO FOPEP 2007</t>
  </si>
  <si>
    <t xml:space="preserve">CONTRATO DE ENCARGO FIDUCARIO </t>
  </si>
  <si>
    <t>EL OBJETO DEL PRESENTE CONTRATO ES LA ADMINISTRACIÓN POR ENCARGO FIDUCIARIO POR PARTE DEL CONSORCIO DE LOS RECURSOS DEL FONDO DE PENSIONES PÚBLICAS DEL NIVEL NACIONAL EN LOS TÉRMINOS ESTABLECIDOS EN EL ARTÍCULO 130 DE LA LEY 100 DE 1993, LOS DECRETOS 1132 Y  2921 DE 1.994, 1136 Y 1151 DE 1997 Y DEMÁS NORMAS Y REGLAMENTOS QUE LAS COMPLEMENTEN, ADICIONEN, MODIFIQUEN O SUSTITUYAN</t>
  </si>
  <si>
    <t xml:space="preserve">CONSORCIO PROSPERAR </t>
  </si>
  <si>
    <t>MEDIANTE EL PRESENTE CONTRATO DE ENCARGO FIDUCIARIO, EL CONSORCIO  SE COMPROMETE PARA CON EL MINISTERIO A DISPONER DE INFRAESTRUCTURA ADMINISTRATIVA, FINANCIERA Y TÉCNICA PARA EL RECAUDO, ADMINISTRACIÓN Y PAGO DE LOS RECURSOS DEL FONDO DE SOLIDARIDAD PENSIONAL DE ACUERDO CON LO ESTABLECIDO EN LOS ARTÍCULOS 8° DE LA LEY 797 DE 2003; 30, 76, 111, 271 Y 280 DE LA LEY 100 DE 1993, EL DECRETO 3771 DEL 2007 Y DEMÁS NORMAS QUE LO MODIFIQUEN, ADICIONEN O REFORMEN</t>
  </si>
  <si>
    <t xml:space="preserve">NORMAN JULIO MUÑOZ / </t>
  </si>
  <si>
    <t>DIRECCION GENERAL DE FINANCIAMIENTO 
DIRECCION GENERAL DE SEGURIDAD ECONOMICA Y PENSIONES</t>
  </si>
  <si>
    <t xml:space="preserve">DEPARTAMENTO DE BOLIVAR </t>
  </si>
  <si>
    <t>EL PRESENTE CONVENIO DE DESEMPEÑO TIENE POR OBJETO FIJAR LOS TÉRMINOS Y CONDICIONES BAJO LOS CUALES EL DEPARTAMENTO SE OBLIGA A IMPLEMENTAR LAS ACCIONES REQUERIDAS PARA LA REORGANIZACIÓN OPERATIVA DE LA RED DEPARTAMENTAL DE PRESTADORES PÚBLICOS DE SERVICIOS DE SALUD, MEDIANTE PROCESOS DE REESTRUCTURACIÓN, AJUSTE, SUPRESIÓN, FUSIÓN, LIQUIDACIÓN Y CREACIÓN DE IPS PÚBLICAS Y GARANTIZAR LA CORRECTA DESTINACIÓN DE LOS RECURSOS QUE OTORGUE LA NACIÓN SEGÚN LOS CONVENIOS QUE CON POSTERIORIDAD SE SUSCRIBAN Y DE LOS DEMÁS RECURSOS TERRITORIALES O DE CUALQUIER OTRO ORIGEN QUE CONCURRAN EN EL FINANCIAMIENTO DEL SUBCOMPONENTE DE REORGANIZACIÓN OPERATIVA DE LAS IPS DE EL PROGRAMA</t>
  </si>
  <si>
    <t>BOLIVAR</t>
  </si>
  <si>
    <t xml:space="preserve">DEPARTAMENTO DE VICHADA </t>
  </si>
  <si>
    <t>VICHADA</t>
  </si>
  <si>
    <t xml:space="preserve">AUTOGERMANA S.A. </t>
  </si>
  <si>
    <t>POR MEDIO DE LA PRESENTE ORDEN EL CONTRATISTA SE COMPROMETE PARA CON EL MINISTERIO A PRESTAR EL SERVICIO DE MANTENIMIENTO INTEGRAL  PREVENTIVO Y CORRECTIVO DEL AUTOMÓVIL MARCA BMW DE PLACAS OIL 396, DE PROPIEDAD DEL MINISTERIO DE LA PROTECCIÓN SOCIAL,  INCLUÍDO EL SUMINISTRO DE REPUESTOS NUEVOS Y ORIGINALES</t>
  </si>
  <si>
    <t>ADMINISTRACION DE RECURSOS FISCOS</t>
  </si>
  <si>
    <t xml:space="preserve">JAHV MCGREGOR S.A.  AUDITORES Y CONSULTORES </t>
  </si>
  <si>
    <t xml:space="preserve">CONTRATO DE AUDITORIA E INTERVENTORIA </t>
  </si>
  <si>
    <t>REALIZAR LA AUDITORIA INTEGRAL ESPECIALIZADA AL FONDO DE SOLIDARIDAD Y GARANTÍA-FOSYGA DEL SISTEMA GENERAL DE SEGURIDAD SOCIAL EN SALUD-SGSSS, CONFORMADO POR LAS SUBCUENTAS DE COMPENSACIÓN, PROMOCIÓN, SOLIDARIDAD Y SEGURO DE RIESGOS CATASTRÓFICOS Y ACCIDENTES DE TRÁNSITO-ECAT Y A SU ADMINISTRADOR FIDUCIARIO, EN EL MARCO DE LO ESTABLECIDO EN LA LEY 100 DE 1993, LOS DECRETOS 1283 DE 1996, 50 DE 2003, 2280 Y 3260 DE 2004, EL DECRETO-LEY 1281 DE 2002 Y DEMÁS NORMAS LEGALES VIGENTES SOBRE LA MATERIA Y EJERCER LA INTERVENTORÍA DEL CONTRATO DE ADMINISTRACIÓN DE RECURSOS DEL FOSYGA DE ACUERDO CON LO ESTABLECIDO EN LA LEY 80 DE 1993 MODIFICADA POR LA LEY 1150 DE 2007, RESOLUCIÓN 2115 DE 2003 DEL MINISTERIO DE LA PROTECCIÓN SOCIAL Y DEMÁS NORMAS QUE REGULEN LA MATERIA</t>
  </si>
  <si>
    <t>NORMAN JULIO MUÑOZ / CARLOS DIAZ</t>
  </si>
  <si>
    <t>DIRECCION GENERAL DE FINANCIAMIENTO Y
DRIRECCION GENERAL DE PLANEACION Y ANÁLISIS DE POLÍTICA</t>
  </si>
  <si>
    <t xml:space="preserve">HOSPITAL SAN VICENTE DE PAUL MUNICIPIO DE PRADO - HOSPITAL  SAN ANTONIO DL MUNICIPIO DE HERVEO - HOSPITAL SAN RAFAEL DEL MUNICIPIO DE DOLORES Y HOSPITAL SAN ISIDRO DEL MUNICIPIO DE ALPAJARRA EN EL DEPARTAMENTO DEL TOLIMA </t>
  </si>
  <si>
    <t>EL PRESENTE CONVENIO DE DESEMPEÑO, TIENE POR OBJETO FIJAR LOS TÉRMINOS Y CONDICIONES BAJO LOS CUALES LAS IPS SE OBLIGAN A CUMPLIR LAS METAS, LOS INDICADORES Y LOS COMPROMISOS EN MATERIA DE REORGANIZACIÓN, REDISEÑO Y MODERNIZACIÓN. IGUALMENTE SE OBLIGAN A REALIZAR EL AJUSTE INSTITUCIONAL, DE PORTAFOLIO, DE PRODUCCIÓN Y DE CALIDAD DE SERVICIOS, DE REDUCCIÓN, DE RACIONALIZACIÓN Y DE CONTROL DEL GASTO, DE SOSTENIBILIDAD FINANCIERA, DE MEJORAMIENTO DE GESTIÓN, DE SISTEMA DE REFERENCIA Y CONTRARREFERENCIA Y A GARANTIZAR LA CORRECTA DESTINACIÓN DE LOS RECURSOS QUE OTORGUE LA NACIÓN Y LOS DEMÁS RECURSOS DE CUALQUIER OTRO ORIGEN QUE CONCURRAN EN EL FINANCIAMIENTO DE EL PROGRAMA</t>
  </si>
  <si>
    <t>TOLIMA</t>
  </si>
  <si>
    <t xml:space="preserve">DEPARTAMENTO DE CUNDINAMARCA </t>
  </si>
  <si>
    <t>CUNDINAMARCA</t>
  </si>
  <si>
    <t xml:space="preserve">DEPARTAMENTO DEL CESAR </t>
  </si>
  <si>
    <t>892,399,999-1</t>
  </si>
  <si>
    <t>FIJAR TERMINOS Y CONDICIONES BAJO LOS CUALES EL DEPARTAMENTO SE OBLIGA A IMPLEMENTAR LAS ACCIONES REQUERIDAS PARA LA REORGANIZACIÓN OPERATIVA DE LA RED DEPARTAMENTAL DE PRESTADORES PUBLICOS DE  SERVICOS DE SALUD, MEDIANTE PROCESOS DE REESTRUCTURACION, AJUSTE, SUPRESION. FUSION. LIQUIDADCION Y CREACION DE IPS PUBLICAS Y GARANTIZAR LA CORRECTA DESTINACION DE LOS RECURSOS QUE OTORGUE LA NACION ...</t>
  </si>
  <si>
    <t>CESAR</t>
  </si>
  <si>
    <t xml:space="preserve">ACCION SOCIAL Y LA COOPERACION INTERNACIONAL </t>
  </si>
  <si>
    <t>9,855,249</t>
  </si>
  <si>
    <t xml:space="preserve">ACUERDO DE INTENCION </t>
  </si>
  <si>
    <t xml:space="preserve">AUNAR ESFUERZOS PARA HACER EFECTIVA LA IMPLEMENTACION DEL SISTEMA DE ATENCION TEMPRANA EN SALUD-RED INSTITUCIONAL DE ATENCION EN SALUD SAT-RIAS EN EL  TERRITORIO NACIONAL </t>
  </si>
  <si>
    <t xml:space="preserve">SUPERINTENDENCIA NACIONAL DE SALUD </t>
  </si>
  <si>
    <t>93,356,787</t>
  </si>
  <si>
    <t xml:space="preserve">EL PRESENTE CONVENIO MARCO DE COOPERACION EN MATERIA DE TECNOLOGIA INFORMATICA Y DE COMUNICACIONES, TIENE POR OBJETO ANUAR ESFUERZOS Y RECURSOS HUMANOS, TECNICOS Y LOGISTICOS DE LAS DOS ENTIDADES PARA COMPARTIR LA INFORMACION, LA INFRAESTUCTURA TECNICA COMPUTACIONAL Y DE COMUNICACIONES Y LOS SISTEMAS DE INFORMACION QUE SE POSEEN Y/O SE DESARROLLEN EN EL FUTURO, DE TAL FORMA QUE LOS MISMOS PUEDAN SER APROVECHADOS POR LAS DOS ENTIDADES EN EL CUMPLIMIENTO DE SUS FUNCIONES. </t>
  </si>
  <si>
    <t>DIRECCION GENERAL DE PLANEACION Y ANÁLISIS DE POLÍTICA
GRUPO DE SISTEMAS DE INFORMACIÓN</t>
  </si>
  <si>
    <t xml:space="preserve">UNIVERSIDAD FRANCISCO DE PAULA SANTANDER </t>
  </si>
  <si>
    <t>890,500,622</t>
  </si>
  <si>
    <t xml:space="preserve">EL PRESENTE CONVENIO ESTABLECE LAS BASES DE COOPERACION ENTRE EL MINISTERIO Y LA UNIVERSIDAD PARA QUE LOS ESTUDIANTES DE LA UNIVERSIDAD REALICEN PASANTIAS ACADEMICAS AD HONOREM EN LAS DEPENDENCIAS EL MINISTERIO DURANTE PERIODOS NO MAYORES DE SEIS (6) MESES A UN (1) AÑO, ADELANTANDO ACTIVIDADES CONCRETAS RELACIONADAS CON SUS AREAS DE FORMACION Y QUE DEMANDEN EL EJERCICIO DE SU CAPACIDAD TEORICA ADQUIRIDA EN SU  PROGRAMA DE ESTUDIO. </t>
  </si>
  <si>
    <t>VICEMINISTERIO DE SALUD Y BIENESTAR ((SALUD AMBIENTAL)</t>
  </si>
  <si>
    <t xml:space="preserve">UNIVERSIDAD DISTRITAL FRANCISCO JOSE DE CALDAS </t>
  </si>
  <si>
    <t xml:space="preserve">EL PRESENTE CONVENIO ESTABLECE LAS BASES DE COOPERACION ENTRE EL MINISTERIO Y LA  UNIVERSIDAD PARA QUE LOS ESTUDIANTES DE KA UNIVERSIDAD REALICEN PASANTIAS ACADEMICAS AD HONOREM EN LAS DEPENDENCIAS DEL MINISTERIO DURANTE PERIODOS NO MAYORES DE SEIS (6) MESES A UN (1) AÑO, ADELANTADO ACTIVIDADES CONCRETAS RELACIONADAS CON SUS AREAS DE FORMACION Y QUE DEMANDEN EL EJERCICIO DE SUCAPACIDAD TEORICA ADQUERIDA EN SU PROGRAMA DE ESTUDIO. </t>
  </si>
  <si>
    <t>GRUPO DE SISTEMAS DE INFORMACION</t>
  </si>
  <si>
    <t xml:space="preserve">JARDINE LLOYD THOMPSON VALENCIA &amp; IRAGORRI CORREDORES DE SEGUROS </t>
  </si>
  <si>
    <t xml:space="preserve">CONTRATO DE INTERMEDIACIOND E SEGUROS </t>
  </si>
  <si>
    <t xml:space="preserve">EL CONTRATISTA SE OBLIGA A REALIZAR LA INTERMEDIACION DE LA CONTRATACION DE LAS POLIZAS QUE CUBRIRAN LOS RIESGOS A LOS QUE SE ENCUENTRAN EXPUESTOS LOS BIENES E INTERESES PATROMONIALES DEL MINISTERIO DE LA PROTECCION SOCIAL, ASI COMO DE AQUELLOS  POR LOS CAULES SEA O FUERE LEGALMENTE RESPONSABLE Y ASESORAR A LA ENTIDAD EN EL MANEJO DE SU PROGRAMA DE SEGUROS </t>
  </si>
  <si>
    <t>PRORROGA NO. 1 FIERMADA DICIEMBRE 15 DE 2009, PRORROGA DE JULIO 15 DE 2010</t>
  </si>
  <si>
    <t xml:space="preserve">QBE CENTRAL DE SEGUROS </t>
  </si>
  <si>
    <t xml:space="preserve">CONTRATO DE SEGUROS </t>
  </si>
  <si>
    <t xml:space="preserve">POLIZAS TODO RIESGO DAÑOS MATERIALES, MANEJO GLOBAL, RESPONSABILIDAD CIVIL EXTRACONTRACTUAL, AUTOMOVILES , TRANSPORTE DE MERCANCIA E IINFIDELIDAD RIESGOS FINANCIEROS </t>
  </si>
  <si>
    <t>MODIFICACION No. 1 FIRMADA JULIO 4 DE 2007. ADICION Y PRORROGA FIRMADA JULIO 30 DE 2010</t>
  </si>
  <si>
    <t xml:space="preserve">LA PREVISORA S.A. COMPAÑÍA DE SEGUROS </t>
  </si>
  <si>
    <t xml:space="preserve">POLIZAS RESPONSABILIDAD CIVIL SERVIDORES PUBLICOS </t>
  </si>
  <si>
    <t xml:space="preserve">AGRICOLA DE SEGUROS </t>
  </si>
  <si>
    <t xml:space="preserve">POLIZAS DE SEGUROS SOAT </t>
  </si>
  <si>
    <t xml:space="preserve">DEPARTAMENTO DE VAUPES </t>
  </si>
  <si>
    <t xml:space="preserve">CONVENIO INTEARDMINISTARTIVO </t>
  </si>
  <si>
    <t xml:space="preserve">FIJAR TERMINOS Y CONDICIONES BAJO LOS CUALES EL DEPARTAMENTO SE OBLIGA A IMPLEMENTAR LAS ACCIONES REQUERIDAS PARA LA REORGANIZACIÓN OPERATIVA DE LA RED DEPARTAMENTAL DE PRESTADORES PUBLICOS DE  SERVICOS DE SALUD, MEDIANTE PROCESOS DE REESTRUCTURACION, AJUSTE, SUPRESION. FUSION. LIQUIDADCION Y CREACION DE IPS PUBLICAS Y GARANTIZAR LA CORRECTA DESTINACION DE LOS RECURSOS QUE OTORGUE LA NACION SEGUN LOS CONVENIOS QUE CON POSTERIORIDAD DE LOS RECURSOS QUE OTORGUE LA NACION SEGUN  LOS CONVENIOS QUE CON POSTERIORIDAD SE SUSCRIBAN Y DE LOS DEMAS RECURSOS TERRITORIALES O DE CUALQUIER OTRO ORIGEN QUE SE SUSCRIBAN Y DE LOS DEMAS RECURSOS TERRITORIALES O DE CUALQUIER OTRO ORIGEN QUE  CONCURRAN EN EL FINANCIAMIENTO DEL SUBCOMPONENTE DE REORGANIZACION OPERATIVA DE LAS  IPS DE EL PROGRAMA.  </t>
  </si>
  <si>
    <t>VAUPES</t>
  </si>
  <si>
    <t>VICEMINISTERIO DE SALUD Y BIENESTAR (SALUD AMBIENTAL)</t>
  </si>
  <si>
    <t>DEPARTAMENTO DE SUCRE -</t>
  </si>
  <si>
    <t>EL PRESENTE CONVENIO DE DESEMPEÑO TIENE POR OBJETO FIJAR LOS TERMINOS Y CONDICIONES BAJO LOS CUALES EL DEPARTAMENTO SE OBLIGA A IMPLEMENTAR LAS ACCIONES REQUERIDAS PARA LA REORGANIZACION OPERATIVA DE LA RED DEPARTAMEMNTAL DE PRESTADORES PUBLICOS DE SALUD</t>
  </si>
  <si>
    <t>MODIFICACION Y ADICION NO. 1 FIRMADA DICIEMBRE 4 DE 2007</t>
  </si>
  <si>
    <t>SUCRE</t>
  </si>
  <si>
    <t xml:space="preserve">DEPARTAMENTO DE CORDOBA - MINISTERIO DE LA PROTECCION SOCIAL </t>
  </si>
  <si>
    <t xml:space="preserve">EL PRESENTE CONVENIO TIENE POR OBJETO FIJAR LOS TERMINOS Y CONDICIONES BAJO LOS CUALES EL DEPARTAMENTO SE OBLIGA A IMPLEMENTAR LAS ACCIONES REQUERIDAS PARA LA REORGANIZACION  OPERATIVA DE LA RED DEPARTAMENTAL DE PRESTADORES DE PUBLICOS DE SALUD MEDIANTE PROCESOS DE REESTRUCTURACION AJUSTE SUPRESION , FUSION, LIQUIDACIÓN Y CREACION DE IPS PUBLICAS Y GARANTIZAR LA CORRECTA DESTINACION  DE LOS RECURSOS QUE OTORGUE LA NACION SEGUN LOS CONVENIOS QUE CON POSTERIORIDAD SE SUSCRIBAN Y DE LOS DEMAS RECURSOS TERRITORIALES Y DE CUALQUIER OTRO ORIGEN QUE CONCURRAN DEL FINANCIAMIENTO OPERATIVA DE LAS IPS DEL PROGRAMA </t>
  </si>
  <si>
    <t>OTROSI NO. 1 FIRMADO JUNIO 26 DE 2007.MODIFICACION NO. 2 FIRMADA JULIO 16 DE 2008</t>
  </si>
  <si>
    <t>CORDOBA</t>
  </si>
  <si>
    <t xml:space="preserve">DEPARTAMENTO DE SANTANDER  - MINISTERIO DE LA PROTECCION SOCIAL </t>
  </si>
  <si>
    <t>SANTANDER</t>
  </si>
  <si>
    <t xml:space="preserve">DEPARTAMENTO DE SAN ANDRES, PROVIDENCIA Y SANTA CATALINA   - MINISTERIO DE LA PROTECCION SOCIAL </t>
  </si>
  <si>
    <t>MODIFICACION NO. 1 FIRMADA NOVIEMBRE 9 DE 2007</t>
  </si>
  <si>
    <t>SAN ANDRES Y PROVIDENCIA</t>
  </si>
  <si>
    <t xml:space="preserve">DEPARTAMENTO DEL CAUCA,    - MINISTERIO DE LA PROTECCION SOCIAL </t>
  </si>
  <si>
    <t>CAUCA</t>
  </si>
  <si>
    <t xml:space="preserve">DEPARTAMENTO DE VALLE DEL  CAUCA,    - MINISTERIO DE LA PROTECCION SOCIAL </t>
  </si>
  <si>
    <t>8-A</t>
  </si>
  <si>
    <t>DIRECCION DE SANIDAD POLICIA NACIONAL</t>
  </si>
  <si>
    <t>CONTRATO DE COMODATO</t>
  </si>
  <si>
    <t xml:space="preserve">EL COMODANTE ENTREGA AL COMODATARIO, Y ESTE RECIBE A TITUL0 DE COMODATO O RESTAMO DE USO, EL SOTANO DEL EDIFICIO EN CONSTRUCCION DEL MINISTERIO DE LA  PROTECCION SOCIAL, UBICADO EN LA DIAGONAL 40 No. 45 A 49  CAN EN LA CIUDAD DE BOGOTA D.C., IDENTIFICADO CON MATRICULA INMOBILIARIA No. 050-01466293145 </t>
  </si>
  <si>
    <t>ADICION 1 DEL 27/02/2006  PRORROGA 2 DEL 28/02/2007  PRORROGA 3 DEL 14/02/2008 PRORROGA 4 DEL 24/02/2009 PRORROGA 5 DEL 22/02/2009 PRORROGA 6 DEL 5/08/2010 PRORROGA 7 DEL 22/10/2010</t>
  </si>
  <si>
    <t>GRUPO ADMINISTRACION DE RECURSOS  FISICOS</t>
  </si>
  <si>
    <t>MARTHA RUBY NARCAEZ</t>
  </si>
  <si>
    <t>UNIVERSIDAD EXTERNADO DE COLOMBIA</t>
  </si>
  <si>
    <t>CONVENIO DE COOPERACION</t>
  </si>
  <si>
    <t>ESTABLECE LAS BASES DE COOPERACION ENTRE EL MINISTERIO Y LA UNIVERSIDAD PARA QUE LOS ESTUDIANTES DE LA UNIVERSIDAD REALICEN PASANTIAS ACADEMICAS AD HONOREM EN LAS DEPENDENCIAS DEL MINISTERIO DURANTE LAPSOS NO MAYORES DE  6 MESES, ADELANTANDO ACTIVIDADES CONCRETAS RELACIONADOS  CON SUS AREAS DE FORMACION Y QUE DEMANDEN EL EJERCICIO DE SU CAPACIDAD TEORICA ADQUIRIDA EN SU PROGRAMA DE ESTUDIOS.</t>
  </si>
  <si>
    <t>GRUPO DE ADMINISTRACION DE PERSONAL</t>
  </si>
  <si>
    <t>ANA MARIA ARANGO</t>
  </si>
  <si>
    <t>COORDINACION GRUPO DE ADMINISTRACION DE PERSONAL</t>
  </si>
  <si>
    <t>I.S.S.</t>
  </si>
  <si>
    <t>EL COMODANTE ENTREGA AL COMODATARIO Y ESTE RECIBE A TITULO DE COMODATO O PRESTAMO DE USO, EL PISO QUINTO (5o. ) DEL EDIFICIO CENTRO BACARIO Y COMERCIAL VILLAVICENCIO, UBICADO EN LA CALLE 38 No. 31 - 74.</t>
  </si>
  <si>
    <t>META</t>
  </si>
  <si>
    <t>DIRECCION TERRITORIAL DEL META</t>
  </si>
  <si>
    <t>COORDINADORA GRUPO APOYO ADMITIVO Y FINANCIERO DIRECCIONES TERRITORIALES Y DIRECTOR TERRITORIAL DEL META</t>
  </si>
  <si>
    <t>UNIVERSIDAD DE ANTIOQUIA</t>
  </si>
  <si>
    <t>CONVENIO  DE COOPERACION</t>
  </si>
  <si>
    <t>EL PRESENTE CONVENIO  ESTABLECE LAS BASES DE COOPERACION ENTRE EL MINSITERIO  Y LA UNIVERSIDAD PARA QUE LOS ESTUDIANTES DE LA UNIVERSIDAD REALICEN PASANTIAS ACADEMICAS EN LAS DEPENDENCIAS DEL MINISTERIO DURANTE LAPSOS NO MAYORES DE SEIS (6) MESES, ADELANTANDO ACTIVIDADES CONCRETAS RELACIONADAS CON SUS AREAS DE FORMACION Y QUE DEMANDEN EL EJERCICIO DE SU CAPACIDAD  TEORICA ADQUIRIDA EN SU PROGRAMA DE ESTUDIOS.</t>
  </si>
  <si>
    <t>ANTIOQUIA</t>
  </si>
  <si>
    <t>GRUPO DE  ADMINISTRACION DE PERSONAL.</t>
  </si>
  <si>
    <t>DEPARTAMENTO DEL MAGDALENA</t>
  </si>
  <si>
    <t>FIJAR LOS TERMINOS Y CONDICIONES BAJO LOS CUALES EL DEPARTAMENTO SE OBLIGA A COMPLEMENTAR LAS ACCIONES REQUERIDAS PARA LA REORGANIZACION OPERATIVA DE LA RED DEPARTAMENTAL DE PRESTADORES PUBLICOS DE SERVICIOS DE SALUD, MEDIANTEPROCESOS DE REESTRUCTURACION, AJUSTE, SUPRESION, FUSION, LIQUIDACION Y CREACION DE IPSPUBLICAS Y GARANTIZAR LA CORRECTA  DESTINACION DE LOS RECURSOS  QUE OTORGUE LA NACION SEGUN LOS CONVENIOS QUE CON POSTERIDAD  SE SUSCRIBAN  Y DE LOS DEMAS RECURSOS TERRITORIALES O DE CUALQUIER OTRO ORIGEN QUE  CONCURRAN EN EL FINANCIAMIENTO DEL SUBCOMPONENTE DE REORGANIZACION OPERATIVAS DE LAS IPS DE EL PROGRAMA.</t>
  </si>
  <si>
    <t>MAGDALENA</t>
  </si>
  <si>
    <t>ORGANIZACIÓN DE SERVICIOS</t>
  </si>
  <si>
    <t xml:space="preserve">DEPARTAMENTO DEL CAUCA , EL MUNICIPIO DE POPAYAN </t>
  </si>
  <si>
    <t>CONVENIO DE  DESEMPEÑO</t>
  </si>
  <si>
    <t>FIJAR LOS TERMINOS  Y CONDICIONES BAJO LOS CUALES  EL DEPARTAMENTO SE OBLIGA  A IMPLEMENTAR LAS ACCIONES REQUERIDAS PARA LA  REORGANIZACION OPERATIVA DE LA RED DEPARTAMENTAL DE PRESTADORES PUBLICOS DE SERVICIOS DE SALUD, MEDIANTE PROCESOS DE REESTRUCTURACION, AJUSTE SUPRESION, FUNSION, LIQUIDACION Y CREACION DE IPS PUBLICAS Y GARANTIZAR LA CORRECTA DESTINACION DE LOS RECURSOS QUE OTROGE LA NACION SEGUN LOS CONVENIOS QUE CON POSTERIORIDAD SE SUSCRIBAN Y DE LOS DEMAS RECURSOS TERRITORIALES O DE CUALQUIER OTRO QUE CONCURRA EN EL FINANCIAMIENTO DEL SUBCOMPONENETE DE REORGANIZACION OPERATIVA DE LAS IPS DEL PROGRAMA.</t>
  </si>
  <si>
    <t xml:space="preserve">DIRECCION GENERAL DE PROMOCION DEL TRABAJO  </t>
  </si>
  <si>
    <t>CONSORCIO FIDUFOSYGA</t>
  </si>
  <si>
    <t>900,047,282-8</t>
  </si>
  <si>
    <t>CONTRATO DE ENCARGO FIDUCIARIO PARA LA ADMINISTRACION DE LOS RECURSOS DEL FOSYAGA</t>
  </si>
  <si>
    <t xml:space="preserve">EL OBJETO DEL PRESENTE CONTRATO  ES EL  RECAUDO, ADMINISTRACION  Y PAGO POR LARTE DEL CONSORCIO DE LOS RECURSOS  DEL FONDO DE SOLIDARIDAD Y GARANTIA - FOSYGA - DELS ISTEMA GENERAL  DE SEGURIDAD SOCIAL  EN SALUD EN LOS TERMINOS ESTABLECIDOS  EN LA LEY  100 DE  1993 EN ESPECIAL  EN  LOS ARTICULOS  167, 205 Y 218 A 224 DE LA LEY 100 DE 1993,  LOS DECRETOS 1283 DE 1996, 1281 DE 2002, 050  DE 2003, 2280 Y 3260 DE 2004, LO DISPUESTO POR EL CONSEJO NACIONAL DE SEGURIDAD EN SALUD Y DEMAS NORMAS Y REGLAMENTOS QUE LAS  COMPLEMENTEN , ADICIONEN, MODIFIQUEN  O  SUSTITUYAN Y CUMPLIENDO  CONLAS EXIGENCIAS TECNICAS JURIDICAS Y ECONOMICAS DEFINIDAS  EN EL PLIEGO  DE CONDICIONES. PARA EL DESARROLLO DEL OBJETO CONTRACTUAL, EL CONSORCIO DEBERA RECAUDAR,  ASEGURARA, ADMINSITRAR E INVERTIR LOS RECURSOS DEL FOSYGA Y PRESENTAR LOS INFORMES SOBRE  EL FUNCIONAMIENTO DEL SISTEMA GENERLA DE SEGURIDAD EN  LOS TERMINOS Y PLAZOS SEÑALADOS EN  LAS MORMAS LEGALES,  LAS INSTRUCCIONES Y  DIRECTRICES SEÑALADAS POR EL MINSITERIO, EN EL PLIEGO DE CONDICIONES Y ADENDOS 1, 2, 3 Y 4 EN  EL PRESENTE CONTRATO Y EN SU OFERTA DE FECHA 5 DE OCTUBRE DE 2005.  </t>
  </si>
  <si>
    <t>PRORROGA 1 DEL 14/12/2010</t>
  </si>
  <si>
    <t>DIRECCION GENERAL DE FINANCIAMIENTO Y DE PLANEACION Y ANALISIS DE LA POLITICA</t>
  </si>
  <si>
    <t>NORMAN JULIO MUÑOZ/CARLOS DIAZ</t>
  </si>
  <si>
    <t>DEPARTAMENTO NORTE DE SANTANDER</t>
  </si>
  <si>
    <t>890500890-3</t>
  </si>
  <si>
    <t>EL OBJETO DEL PRESENTE CONVENIO DE DESEMPEÑO TIENE POR OBJETO FIJAR LOS TERMINOS Y CONDICIONES BAJO LOS CUALES EL DEPARTAMENTO SE OBLIGA A IM`LEMENTAR LAS ACCIONES REQUERIDAS PARA EL REDISEÑO Y MODERNIZACION DE LA RED DEPARTAMENTAL MEDUANTE PROCESOS  DE RESTRUCTURACION, AJUSTE, SUPRESION, FUSION, LIQUIDACION Y CREACION DE IPS PUBLICAS Y GARANTIZAR LA CORRECTA DESTINACION DE LOS RECURSOS QUE OTORGE LA NACION SEGUN LOS CONVENIOS QUE CON POSTERIORIDAD SE SUSCRIBAN Y DE LOS DEMAS RECURSOS TERRITORIALES O DE CULQUIER OTRO ORIGEN QUE CONCURRAN EN EL FINANCIAMIENTO DE EL PROGRAMA.</t>
  </si>
  <si>
    <t>NORTE DE SANTANDER</t>
  </si>
  <si>
    <t xml:space="preserve">DEPARTAMENTO DEL MAGDALE NA </t>
  </si>
  <si>
    <t>819006381-1</t>
  </si>
  <si>
    <t>DEPARTAMENTO DEL CESAR</t>
  </si>
  <si>
    <t>892399999-1</t>
  </si>
  <si>
    <t>DEPARTAMENTO DE BOYACA</t>
  </si>
  <si>
    <t>891800498-1</t>
  </si>
  <si>
    <t>EL CONVENIO TIENE POR OBJETO FIJAR LOS TERMINOS Y CONDICIONES BAJO LOS CUALES EL DEPARTAMENTO SE COMPROMETE A IMPLEMENTAR LAS ACCIONES REQUERIDAS PARA EL DESARROLLO DE EL PROGRAMA EN LA ZONA DE INFLUENCIA DEL MUNICIPIO DE CHINQUIQUIRA, PARA EJECUTAR EL PLAN DE INDEMNIZACIONES, OBLIGACIONES Y LIQUIDACIONES DEL PERSONAL QU PRESTO SUS SERVICIOS EN EL HOSPITAL SAN SALVADOR DE CHIQUINQUIRA, EN LOS TERMNIOS DE LA CONSULTA  RESUELTA SOBRE EL PARTICULAR POR EL CONSEJO DE ESTADO Y GARANTIZAR LA DESTINACION DEL CREDITO DE PRESUPUESTO OTORGADO POR LA NACION Y DE LOS DEMAS RECURSOS QUE CONCURREN EN EL FINANCIAMIENTO DEL PROGRAMA.</t>
  </si>
  <si>
    <t>OTROSI 2 DEL 29/12/2005</t>
  </si>
  <si>
    <t>BOYACA</t>
  </si>
  <si>
    <t>DEPARTAMENTO DE CALDAS</t>
  </si>
  <si>
    <t>890801099-5</t>
  </si>
  <si>
    <t xml:space="preserve">CONVENIO DE DESEMPEÑO PARA LA EJECUCION DEL PROGRAMA DE REORGANIZACION, REDISEÑO Y MODERNIZACION DE LA RED DE PRESTACION DE SERVICIOS DE SALUD </t>
  </si>
  <si>
    <t>EL PRESENTE CONVENIO DE SEMPEÑO  TIENE POR EL OBJETO FIJAR LOS TERMINOS Y CONDICIONES BAJO LOS CUALES  EL DEPARTAMENTO SE OBLIGA IMPLEMENTAR LAS ACCIONES REQUERIDAS PARA EL REDISEÑO Y MODERNIZACION DE LA RED DEPARTAMENTAL DE PRESTADORES PUBLICOS DE SERVICIOS DE SALUD, MEDIANTE PROCESOS DE REESTRUCTURACION, AJUSTE, SUPRESION , FUSION, LIQUIDACION Y CREACION DE IPS PUBLICAS Y GARANTIZAR LA CORRECTA DESTINACION DE L0S RECURSOS QUE OTORGUE LA NACION  SEGUN LOS CONVENIOS QUE CON POSTERIORIDAD SE SUSCRIBAN Y DE LOS DEMAS RECURSOS TERRITORIALES O DE CUALQUIER OTRO ORIGEN QUE CONCURRAN EN EL FINANCIAMIENTO DE EL PROGRAMA.</t>
  </si>
  <si>
    <t>CALDAS</t>
  </si>
  <si>
    <t>DIRECCION GENERAL CALIDAD DE SE SERVICIOS DE SALUD</t>
  </si>
  <si>
    <t>DEPARTAMENTO DEL HUILA</t>
  </si>
  <si>
    <t>EL CONVENIO TIENE POR OBJETO FIJAR LOS TERMINOS Y CONDICIONES BAJO LOS CUALES EL DEPARTAMENTO SE OBLIGA  A IMPLEMENTAR LAS ACCIONES REQUERIDAS PARA EL EL REDISEÑO Y MODERNIZACION DE LA RED DEPARTAMETAL DE PRESTADORES PUBLICOS DE SERVICIOS DE SALUD, MEDIANTE PROCESOS DE REESTRUCTURACION, AJUSTE, SUPRESION, FUSION, LIQUIDACION Y CREACION DELK IPS PUBLICAS Y GARANTIZAR LA CORRETA DESTINACION DE LOS RECURSOS QUE OTORGUE LA NACION SEGUN LOS CONVENISOS QUE CON POSTERIORIDAD SE SUSCRIBAN Y DE LOS DEMAS RECURSOS TERRITORIALES O DE CUALQUIER OTRO ORIGEN QUE CONCURRAN EN EL FINANCIAMIENTO DE EL PROGRAMA.</t>
  </si>
  <si>
    <t>ADICION 1 DEL 30/12/2004</t>
  </si>
  <si>
    <t>HUILA</t>
  </si>
  <si>
    <t>DEPARTAMENTO DE BOLIVAR</t>
  </si>
  <si>
    <t>890480059-1</t>
  </si>
  <si>
    <t>CONVENIO DESEMPEÑO</t>
  </si>
  <si>
    <t xml:space="preserve">EL CONVENIO TIENE POR OBJETO FIJAR LOS TERMINOS Y CONDICIONES BAJO LOS CUALES EL DEPARTAMENTO SE COMPROMETE A IMPLEMENTAR LAS ACCIONES REQUERIDAS PARA EL EL REDISEÑO Y MODERNIZACION DE LA RED DEPARTAMETAL DE PRESTADORES PUBLICOS DE SERVICIOS DE SALUD, DENTRO DE LOS CUALES SE COMPROMETE A PARTICIPAR EL PROCESO LIQUIDATORIO DEL HOSPITAL UNIVERSITARIO DE CARTAGENA- EN LIQUIDACION, MEDIANTE LA IMPLEMENTACION DE LAS FUENTES DE FINANCIACION  SUFICIENTES PARA APOYAR EL PAGO DEL PASIVO LABORAL, PARAFISCAL Y QUIROGRAFARIO LEGALMENTE RECONOCIDO. IGUALMENTE SE OBLIGA A GARANTIZAR LA CORRECTA DESTINACION DE LOS RECURSOS QUE OTORGUE LA NACION SEGUN LOS CONVENIOS QUE CON POSTERIODAD SE SUSCRIBAN Y DE LOS DEMAS RECURSOS TERRITORIALES O DE CUALQUIER OTRO ORIGEN  QUE CONCURRAN EN EL FINANCIAMIENTO DE EL PROGRAMA. </t>
  </si>
  <si>
    <t>OTROSI 1DEL 26/12/2005</t>
  </si>
  <si>
    <t xml:space="preserve">DEPARTAMENTO DE BOYACA </t>
  </si>
  <si>
    <t>CONTINUAR CONEL PLAN DE INDEMNIZACIONES, OBLIGACIONES Y LIQUIDACIONES DEL PERSONAL QUE PRESTO SUS SERVICIOS EN EL HOSPITAL SAN SALVADOR DE CHIQUINQUIRA, EN LOS TERMINOS DE LA CONSULTA RESUELTA SOBRE EL PARTICULAR POR EL CONSEJO DE ESTADO, SALA DE CONSULTA Y SERVICIO CIVIL, CON RADICACION 1585 DEL 23 DE JULIO DE 2004 Y GARANTIZAR LA DESTINACION DEL CREDITO DE PRESUPUESTO OTORGADO POR LA NACION Y DE LOS DEMAS RECURSOS QUE CONCURREN EN EL FINANCIAMIENTO DE EL PROGRAMA EN LOS TERMINOS Y CON LAS OBLIGACIONES CONTEMPLADAS EN EL CONVENIO 179 DEL 29 DE OBTUBRE DE 2004 Y SU OTROSI DE FECHA 16 DE NOVIEMBRE DE 2004</t>
  </si>
  <si>
    <t>DEPARTAMENTO DE SANTANDER</t>
  </si>
  <si>
    <t>TIENE POR OBJETO DE FIJAR  LOS TERMINOS Y CONDICIONES BAJO LOS CUALES EL DEPARTAMENTO SE OBLIGA A IMPLEMENTAR LAS ACCIONES REQUERIDAS PARA EL REDISEÑO Y MODERNIZACION  DE LA RED DEPARTAMENTAL DE PRESTADORES PUBLICOS DE SERVICIOS DE SALUD, MEDIANTE PROCESOS DE AJUSTE, SUPRESION, FUSION, LIQUIDACION Y CREACION DEL IPS PUBLICAS Y GARANTIZAR LA CORRECTA DESTINACION  DE LOS RECURSOS QUE OTORGE LA NACION SEGUN LOSCONVENNIOS QUE CON POSTERIORIDAD SE SUSCRIBAN Y DE LOS DEMAS RECURSOS TERRITORIALES O DE CUALQUIER OTRO ORIGEN.</t>
  </si>
  <si>
    <t>DEPARTAMENTO DE RISARALDA</t>
  </si>
  <si>
    <t>CONVENIO DESEMPEÑO PARA LA EJECUCION DEL PROGRAMA DE ORGANIZACIÓN DE SERVICIOS DE SALUD</t>
  </si>
  <si>
    <t>TIENE POR OBJETO DE FIJAR  LOS TERMINOS Y CONDICIONES BAJO LOS CUALES EL DEPARTAMENTO SE OBLIGA A IMPLEMENTAR LAS ACCIONES REQUERIDAS PARA EL REDISEÑO Y MODERNIZACION  DE LA RED DEPARTAMENTAL DE PRESTADORES PUBLICOS DE SERVICIOS DE SALUD, MEDIANTE PROCESOS DE AJUSTE, SUPRESION, FUSION, LIQUIDACION Y CREACION DEL IPS PUBLICAS Y GARANTIZAR LA CORRECTA DESTINACION  DE LOS RECURSOS QUE OTORGE LA NACION SEGUN LOSCONVENIOS QUE CON POSTERIORIDAD SE SUSCRIBAN Y DE LOS DEMAS RECURSOS TERRITORIALES O DE CUALQUIER OTRO ORIGEN.</t>
  </si>
  <si>
    <t>RISARALDA</t>
  </si>
  <si>
    <t>800176413-1</t>
  </si>
  <si>
    <t xml:space="preserve">TIENE POR OBJETO FIJAR LOS TERMINOS Y CONDICIONES BAJO LOS CUALES EL DEPARTAMENTO SE OBLIGA A IMPLEMENTAR LAS ACCIONES REQUERIDAS PARA EL REDISEÑO Y MODERNIZACION DE LA RED DEPARTAMENTAL DE PRESTADORES PUBLICOS DE SERVICIOS Y CREACION DEL IPS PUBLICAS Y GARANTIZAR </t>
  </si>
  <si>
    <t>ESE HOSPITAL TIMOTHY BRITTON DEL DEPARTAMENTO ARCHIPIELAGO DE SAN ANDRES, PROVIDENCIA Y SANTA CATALINA</t>
  </si>
  <si>
    <t>TIENE POR OBJETO FIJAR LOS TERMINOS Y CONDICIONES BAJO LOS CUALES LA IPS  SE OBLIGA A ESTABLECER LAS METAS INDICADORES Y COMPROMIOSOS EN MATERIA DE REDISEÑO O AJUSTE INSTITUCIONAL, PORTAFOLIO, PRODUCCION Y CALIDAD DE SERVICIOS, REDUCCION, RACIONALIZACION Y CONTROL DEL GASTO, SOSTENIBILIDAD FINANCIERA, MEJORAMIENTO DE GESTION Y SISTEMA DE REFERENCIA Y CONTRAREFERENCIA Y GARANTIZAR LA CORRECTA DESTINACION DE LOS RECURSOS QUE OTORGUE LA NACION Y DE LOS DEMAS.</t>
  </si>
  <si>
    <t>SAN ADRES, PROVIDENCIA Y SANTA CATALINA</t>
  </si>
  <si>
    <t>DEPARTAMENTO  DEL ATLANTICO</t>
  </si>
  <si>
    <t>890102006-1</t>
  </si>
  <si>
    <t>ATLANTICO</t>
  </si>
  <si>
    <t>DEPARTAMENTO  DE ANTIOQUIA</t>
  </si>
  <si>
    <t>890900286-0</t>
  </si>
  <si>
    <t>INSTITUTO COLOMBIANO DE NORMAS TECNICAS Y CERTIFICACION- INCONTEC</t>
  </si>
  <si>
    <t>860012336-1</t>
  </si>
  <si>
    <t>CONTRATO DE CONCESION</t>
  </si>
  <si>
    <t>EL CONCESIONARIO  SE OBLIGA  PARA CON EL CONCEDENTE A EJECUTAR BAJO SU RESPONSABILIDAD CUENTA Y RIESGO, CUMPLIENDO CON LOS REQUISITOS ESTABLECIDOS EN LA NORMATIVIDAD VIGENTE DURANTE TODA LA EJECUCION DEL CONTRATO Y EN LAS BASES DEL CONCURSO, A IMPLEMENTAR, DESARROLLAR, ORIENTAR, DIRIGIR, ACTUALIZAR Y MEJORAR EL SITEMA UNICO DE ACREDITACION EN SALUD.</t>
  </si>
  <si>
    <t>PRORROGA 1 DEL 01/10/2008            PRÓRROGA 2 DEL 12/01/2010</t>
  </si>
  <si>
    <t>BOGOTA D.C.</t>
  </si>
  <si>
    <t>DIRECCION GNERAL DE CALIDAD DE SERVICIOS</t>
  </si>
  <si>
    <t>ORGANIZACIÓN PANAMERICANA DE LA SALUD/ORGANIZACIÓN MUNDIAL DE LA SALUD (OPS/OMS)</t>
  </si>
  <si>
    <t>800091074-6</t>
  </si>
  <si>
    <t>DAR EN CALIDAD DE COMODATO O PRESTAMO DE USO  EN AREA  APROXIMADA DE CUARENTA Y SEIS METROS CUADRADOS ( 46M2) UBICADA EN EL PRIMER PISO DEL EDIFICIO URANO , COMPRENDIDO ENTRE LAS BODEGAS DE SEGURIDAD Y LA ESCALERA DE SALIDA HACIA LA CARRERA SEPTIMA.</t>
  </si>
  <si>
    <t>PRORROGA 1 DEL 09/03/2007</t>
  </si>
  <si>
    <t>COORDINACIÓN GRUPO RECURSOS FISICOS</t>
  </si>
  <si>
    <t>INSTITUTO COLOMBIANO DE CREDITO EDUCATIVO Y ESTUDIOS TECNICOS EN EL EXTERIOR - ICETEX</t>
  </si>
  <si>
    <t>899,999,035-7</t>
  </si>
  <si>
    <t>CONVENIO INTERADMINISTRATIVO</t>
  </si>
  <si>
    <t>POR EL PRESENTE CONVENIO EL MINISTERIO DE SALUD Y EL ICETEX SE COMPROMETEN A CONSTITUIR EN EL ICETEX UN FONDO QUE SE DENOMINARA CONVENIO MINSALUD - ICETEX (LEY 1000/93)</t>
  </si>
  <si>
    <t>INDETERMINADA</t>
  </si>
  <si>
    <t>2448690279   1300000000    2804577000     1357671980,5       5586000000     4565789352    1912268810    7515000000       7850000000       5000000000       3465364000      3301930000     5314070000     6109000000      8000000000    9469169000        9847957600      10200000000      11000000000      11000000000</t>
  </si>
  <si>
    <t>ADICION 1 DEL 7/06/1996   ADICION 2 DEL 27/12/1996   ADICION 3 DEL 29/04/1997   ADICION 4 DEL 24/11/1997   ADICION 5 DEL 12/03/1998  ADICION 6 DEL 14/05/1999     ADICION 7 DEL 14/12/1999     ADICION 8 DEL 12/10/2000    ADICION 9 DEL 27/08/2001    ADICION 10 DEL 09/09/2002    ADICIÓN 11 DEL 30/12/2002 ADICIÓN 12 DEL 9/12/2003   ADICIÓN 13 DEL 12/12/2003  ADICIÓN 14 DEL 15/06/2004   ADICIÓN 15 DEL 25/04/2005   ADICIÓN 16 DEL 23/03/2006    ADICION 17 DEL 31/07/2007   ADICIONAL 18 DEL 1/07/2008   ADICION 19 DEL 03/04/2009   ADICION 20 DEL 01/06/2010</t>
  </si>
  <si>
    <t>OSCAR ARIEL BARRAGAN RIOS</t>
  </si>
  <si>
    <t>DIRECCION GENERAL DE ANALISIS Y POLITICA DE RECURSOS HUMANOS</t>
  </si>
  <si>
    <t>Area de Control Fiscal</t>
  </si>
  <si>
    <t>Ente o asunto auditado</t>
  </si>
  <si>
    <t xml:space="preserve">REGISTRO
APLICATIVO MUESTREO </t>
  </si>
  <si>
    <t xml:space="preserve">Proceso: CF - Control Fiscal </t>
  </si>
  <si>
    <t>Codigo: RCF-06</t>
  </si>
  <si>
    <t>Versión: 01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</si>
</sst>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_-* #,##0\ _p_t_a_-;\-* #,##0\ _p_t_a_-;_-* &quot;-&quot;\ _p_t_a_-;_-@_-"/>
    <numFmt numFmtId="165" formatCode="#,##0_ ;\-#,##0\ "/>
    <numFmt numFmtId="166" formatCode="d\-mmm\-yy"/>
    <numFmt numFmtId="167" formatCode="#,##0.0;[Red]#,##0.0"/>
    <numFmt numFmtId="168" formatCode="#,##0.00;[Red]#,##0.00"/>
  </numFmts>
  <fonts count="16" x14ac:knownFonts="1">
    <font>
      <sz val="10"/>
      <name val="Arial"/>
    </font>
    <font>
      <sz val="10"/>
      <name val="Arial"/>
      <family val="2"/>
    </font>
    <font>
      <b/>
      <sz val="10"/>
      <name val="Arial"/>
      <family val="2"/>
    </font>
    <font>
      <b/>
      <sz val="12"/>
      <name val="Arial"/>
      <family val="2"/>
    </font>
    <font>
      <b/>
      <sz val="11"/>
      <name val="Arial"/>
      <family val="2"/>
    </font>
    <font>
      <sz val="10"/>
      <name val="Arial"/>
      <family val="2"/>
    </font>
    <font>
      <b/>
      <sz val="14"/>
      <name val="Arial"/>
      <family val="2"/>
    </font>
    <font>
      <sz val="10"/>
      <name val="Arial"/>
      <family val="2"/>
    </font>
    <font>
      <sz val="8"/>
      <name val="Arial"/>
      <family val="2"/>
    </font>
    <font>
      <b/>
      <sz val="8"/>
      <name val="Arial"/>
      <family val="2"/>
    </font>
    <font>
      <sz val="10"/>
      <color theme="0"/>
      <name val="Arial"/>
      <family val="2"/>
    </font>
    <font>
      <b/>
      <sz val="8"/>
      <color indexed="81"/>
      <name val="Tahoma"/>
      <family val="2"/>
    </font>
    <font>
      <sz val="10"/>
      <name val="Arial"/>
      <family val="2"/>
    </font>
    <font>
      <sz val="8"/>
      <color theme="1"/>
      <name val="Arial"/>
      <family val="2"/>
    </font>
    <font>
      <b/>
      <i/>
      <sz val="8"/>
      <name val="Arial"/>
      <family val="2"/>
    </font>
    <font>
      <i/>
      <sz val="8"/>
      <name val="Arial"/>
      <family val="2"/>
    </font>
  </fonts>
  <fills count="5">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16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43" fontId="12" fillId="0" borderId="0" applyFont="0" applyFill="0" applyBorder="0" applyAlignment="0" applyProtection="0"/>
    <xf numFmtId="0" fontId="1" fillId="0" borderId="0"/>
  </cellStyleXfs>
  <cellXfs count="143">
    <xf numFmtId="0" fontId="0" fillId="0" borderId="0" xfId="0"/>
    <xf numFmtId="0" fontId="4" fillId="0" borderId="0" xfId="0" applyFont="1"/>
    <xf numFmtId="0" fontId="0" fillId="0" borderId="1" xfId="0" applyBorder="1" applyProtection="1">
      <protection hidden="1"/>
    </xf>
    <xf numFmtId="0" fontId="0" fillId="0" borderId="0" xfId="0" applyBorder="1" applyProtection="1">
      <protection hidden="1"/>
    </xf>
    <xf numFmtId="0" fontId="0" fillId="0" borderId="2" xfId="0" applyBorder="1" applyProtection="1">
      <protection hidden="1"/>
    </xf>
    <xf numFmtId="0" fontId="2" fillId="0" borderId="0" xfId="0" applyFont="1" applyBorder="1" applyProtection="1">
      <protection hidden="1"/>
    </xf>
    <xf numFmtId="0" fontId="3" fillId="0" borderId="1" xfId="0" applyFont="1" applyBorder="1" applyProtection="1">
      <protection hidden="1"/>
    </xf>
    <xf numFmtId="0" fontId="2" fillId="0" borderId="0" xfId="0" applyFont="1" applyBorder="1" applyAlignment="1" applyProtection="1">
      <alignment horizontal="center"/>
      <protection hidden="1"/>
    </xf>
    <xf numFmtId="0" fontId="0" fillId="0" borderId="3" xfId="0" applyBorder="1" applyProtection="1">
      <protection hidden="1"/>
    </xf>
    <xf numFmtId="0" fontId="0" fillId="0" borderId="4" xfId="0" applyBorder="1" applyProtection="1">
      <protection hidden="1"/>
    </xf>
    <xf numFmtId="0" fontId="0" fillId="0" borderId="5" xfId="0" applyBorder="1" applyProtection="1">
      <protection hidden="1"/>
    </xf>
    <xf numFmtId="0" fontId="8" fillId="0" borderId="1" xfId="0" applyFont="1" applyBorder="1" applyProtection="1">
      <protection hidden="1"/>
    </xf>
    <xf numFmtId="0" fontId="2" fillId="0" borderId="1" xfId="0" applyFont="1" applyBorder="1" applyProtection="1">
      <protection hidden="1"/>
    </xf>
    <xf numFmtId="0" fontId="2" fillId="0" borderId="3" xfId="0" applyFont="1" applyBorder="1" applyProtection="1">
      <protection hidden="1"/>
    </xf>
    <xf numFmtId="0" fontId="7" fillId="0" borderId="4" xfId="0" applyFont="1" applyBorder="1" applyProtection="1">
      <protection hidden="1"/>
    </xf>
    <xf numFmtId="0" fontId="7" fillId="0" borderId="5" xfId="0" applyFont="1" applyBorder="1" applyProtection="1">
      <protection hidden="1"/>
    </xf>
    <xf numFmtId="165" fontId="2" fillId="2" borderId="15" xfId="1" applyNumberFormat="1" applyFont="1" applyFill="1" applyBorder="1" applyAlignment="1" applyProtection="1">
      <alignment horizontal="center"/>
      <protection locked="0"/>
    </xf>
    <xf numFmtId="0" fontId="2" fillId="2" borderId="19" xfId="0" applyFont="1" applyFill="1" applyBorder="1" applyAlignment="1" applyProtection="1">
      <alignment horizontal="center"/>
      <protection locked="0"/>
    </xf>
    <xf numFmtId="0" fontId="10" fillId="0" borderId="0" xfId="0" applyFont="1" applyBorder="1" applyProtection="1">
      <protection hidden="1"/>
    </xf>
    <xf numFmtId="9" fontId="2" fillId="2" borderId="16" xfId="0" applyNumberFormat="1" applyFont="1" applyFill="1" applyBorder="1" applyAlignment="1" applyProtection="1">
      <alignment horizontal="center"/>
      <protection locked="0"/>
    </xf>
    <xf numFmtId="1" fontId="9" fillId="4" borderId="20" xfId="0" applyNumberFormat="1" applyFont="1" applyFill="1" applyBorder="1" applyAlignment="1">
      <alignment horizontal="center" vertical="center" wrapText="1"/>
    </xf>
    <xf numFmtId="166" fontId="9" fillId="4" borderId="20" xfId="0" applyNumberFormat="1" applyFont="1" applyFill="1" applyBorder="1" applyAlignment="1">
      <alignment horizontal="center" vertical="center" wrapText="1"/>
    </xf>
    <xf numFmtId="0" fontId="9" fillId="4" borderId="20" xfId="0" applyFont="1" applyFill="1" applyBorder="1" applyAlignment="1">
      <alignment horizontal="center" vertical="center" wrapText="1"/>
    </xf>
    <xf numFmtId="167" fontId="9" fillId="4" borderId="20" xfId="0" applyNumberFormat="1" applyFont="1" applyFill="1" applyBorder="1" applyAlignment="1">
      <alignment horizontal="center" vertical="center" wrapText="1"/>
    </xf>
    <xf numFmtId="168" fontId="9" fillId="4" borderId="20" xfId="0" applyNumberFormat="1" applyFont="1" applyFill="1" applyBorder="1" applyAlignment="1">
      <alignment horizontal="center" vertical="center" wrapText="1"/>
    </xf>
    <xf numFmtId="0" fontId="9" fillId="4" borderId="21" xfId="0" applyFont="1" applyFill="1" applyBorder="1" applyAlignment="1">
      <alignment horizontal="center" vertical="center" wrapText="1"/>
    </xf>
    <xf numFmtId="14" fontId="8" fillId="0" borderId="23" xfId="0" applyNumberFormat="1" applyFont="1" applyFill="1" applyBorder="1" applyAlignment="1">
      <alignment horizontal="center" vertical="center" wrapText="1"/>
    </xf>
    <xf numFmtId="0" fontId="8" fillId="0" borderId="23" xfId="0" applyFont="1" applyFill="1" applyBorder="1" applyAlignment="1">
      <alignment horizontal="justify" vertical="center" wrapText="1"/>
    </xf>
    <xf numFmtId="0" fontId="8" fillId="0" borderId="23" xfId="0" applyFont="1" applyFill="1" applyBorder="1" applyAlignment="1">
      <alignment horizontal="center" vertical="center" wrapText="1"/>
    </xf>
    <xf numFmtId="0" fontId="8" fillId="0" borderId="23" xfId="0" applyFont="1" applyFill="1" applyBorder="1" applyAlignment="1">
      <alignment horizontal="justify" vertical="center"/>
    </xf>
    <xf numFmtId="3" fontId="8" fillId="0" borderId="23" xfId="0" applyNumberFormat="1" applyFont="1" applyFill="1" applyBorder="1" applyAlignment="1">
      <alignment horizontal="right" vertical="center" wrapText="1"/>
    </xf>
    <xf numFmtId="14" fontId="8" fillId="0" borderId="23" xfId="0" applyNumberFormat="1" applyFont="1" applyFill="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9" fillId="4" borderId="25" xfId="0" applyFont="1" applyFill="1" applyBorder="1" applyAlignment="1">
      <alignment horizontal="center" vertical="center"/>
    </xf>
    <xf numFmtId="0" fontId="8" fillId="0" borderId="26" xfId="0" applyFont="1" applyFill="1" applyBorder="1" applyAlignment="1">
      <alignment vertical="center"/>
    </xf>
    <xf numFmtId="0" fontId="9" fillId="0" borderId="27" xfId="0" applyNumberFormat="1" applyFont="1" applyFill="1" applyBorder="1" applyAlignment="1">
      <alignment horizontal="center" vertical="center" wrapText="1"/>
    </xf>
    <xf numFmtId="14" fontId="8" fillId="0" borderId="27" xfId="0" applyNumberFormat="1" applyFont="1" applyFill="1" applyBorder="1" applyAlignment="1">
      <alignment horizontal="center" vertical="center" wrapText="1"/>
    </xf>
    <xf numFmtId="0" fontId="8" fillId="0" borderId="27" xfId="0" applyFont="1" applyFill="1" applyBorder="1" applyAlignment="1">
      <alignment horizontal="justify" vertical="center" wrapText="1"/>
    </xf>
    <xf numFmtId="0" fontId="8" fillId="0" borderId="27" xfId="0" applyFont="1" applyFill="1" applyBorder="1" applyAlignment="1">
      <alignment horizontal="justify" vertical="center"/>
    </xf>
    <xf numFmtId="3" fontId="8" fillId="0" borderId="27" xfId="0" applyNumberFormat="1" applyFont="1" applyFill="1" applyBorder="1" applyAlignment="1">
      <alignment horizontal="right" vertical="center" wrapText="1"/>
    </xf>
    <xf numFmtId="3" fontId="8" fillId="0" borderId="27" xfId="0" applyNumberFormat="1" applyFont="1" applyFill="1" applyBorder="1" applyAlignment="1">
      <alignment horizontal="right" vertical="center"/>
    </xf>
    <xf numFmtId="0" fontId="8" fillId="0" borderId="27"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0" xfId="0" applyFont="1" applyFill="1" applyAlignment="1">
      <alignment vertical="center"/>
    </xf>
    <xf numFmtId="0" fontId="8" fillId="0" borderId="22" xfId="0" applyFont="1" applyFill="1" applyBorder="1" applyAlignment="1">
      <alignment vertical="center"/>
    </xf>
    <xf numFmtId="0" fontId="9" fillId="0" borderId="23" xfId="0" applyNumberFormat="1" applyFont="1" applyFill="1" applyBorder="1" applyAlignment="1">
      <alignment horizontal="center" vertical="center" wrapText="1"/>
    </xf>
    <xf numFmtId="3" fontId="8" fillId="0" borderId="23" xfId="0" applyNumberFormat="1" applyFont="1" applyFill="1" applyBorder="1" applyAlignment="1">
      <alignment horizontal="right" vertical="center"/>
    </xf>
    <xf numFmtId="0" fontId="8" fillId="0" borderId="24" xfId="0" applyFont="1" applyFill="1" applyBorder="1" applyAlignment="1">
      <alignment horizontal="center" vertical="center" wrapText="1"/>
    </xf>
    <xf numFmtId="168" fontId="8" fillId="0" borderId="23" xfId="0" applyNumberFormat="1" applyFont="1" applyFill="1" applyBorder="1" applyAlignment="1">
      <alignment horizontal="justify" vertical="center"/>
    </xf>
    <xf numFmtId="0" fontId="9" fillId="0" borderId="23" xfId="0" applyNumberFormat="1" applyFont="1" applyFill="1" applyBorder="1" applyAlignment="1">
      <alignment horizontal="justify" vertical="center" wrapText="1"/>
    </xf>
    <xf numFmtId="3" fontId="8" fillId="0" borderId="23" xfId="0" applyNumberFormat="1" applyFont="1" applyFill="1" applyBorder="1" applyAlignment="1">
      <alignment horizontal="justify" vertical="center"/>
    </xf>
    <xf numFmtId="4" fontId="8" fillId="0" borderId="23" xfId="0" applyNumberFormat="1" applyFont="1" applyFill="1" applyBorder="1" applyAlignment="1">
      <alignment horizontal="justify" vertical="center"/>
    </xf>
    <xf numFmtId="0" fontId="14" fillId="0" borderId="23" xfId="0" applyFont="1" applyFill="1" applyBorder="1" applyAlignment="1">
      <alignment horizontal="center" vertical="center" wrapText="1"/>
    </xf>
    <xf numFmtId="0" fontId="8" fillId="0" borderId="22" xfId="0" applyFont="1" applyBorder="1" applyAlignment="1">
      <alignment vertical="center"/>
    </xf>
    <xf numFmtId="1" fontId="9" fillId="0" borderId="23" xfId="0" applyNumberFormat="1" applyFont="1" applyFill="1" applyBorder="1" applyAlignment="1">
      <alignment horizontal="center" vertical="center"/>
    </xf>
    <xf numFmtId="14" fontId="8" fillId="0" borderId="23" xfId="0" applyNumberFormat="1" applyFont="1" applyFill="1" applyBorder="1" applyAlignment="1">
      <alignment horizontal="justify" vertical="center"/>
    </xf>
    <xf numFmtId="3" fontId="13" fillId="0" borderId="23" xfId="0" applyNumberFormat="1" applyFont="1" applyFill="1" applyBorder="1" applyAlignment="1">
      <alignment horizontal="right" vertical="center"/>
    </xf>
    <xf numFmtId="0" fontId="13" fillId="0" borderId="23" xfId="0" applyFont="1" applyFill="1" applyBorder="1" applyAlignment="1">
      <alignment vertical="center"/>
    </xf>
    <xf numFmtId="14" fontId="13" fillId="0" borderId="23" xfId="0" applyNumberFormat="1" applyFont="1" applyFill="1" applyBorder="1" applyAlignment="1">
      <alignment horizontal="justify" vertical="center"/>
    </xf>
    <xf numFmtId="0" fontId="13" fillId="0" borderId="23" xfId="0" applyFont="1" applyFill="1" applyBorder="1" applyAlignment="1">
      <alignment horizontal="justify" vertical="center"/>
    </xf>
    <xf numFmtId="0" fontId="13" fillId="0" borderId="23" xfId="0" applyFont="1" applyFill="1" applyBorder="1" applyAlignment="1">
      <alignment horizontal="center" vertical="center" wrapText="1"/>
    </xf>
    <xf numFmtId="0" fontId="9" fillId="0" borderId="23" xfId="0" applyFont="1" applyFill="1" applyBorder="1" applyAlignment="1">
      <alignment horizontal="center" vertical="center" wrapText="1"/>
    </xf>
    <xf numFmtId="1" fontId="13" fillId="0" borderId="23" xfId="0" applyNumberFormat="1" applyFont="1" applyFill="1" applyBorder="1" applyAlignment="1">
      <alignment horizontal="justify" vertical="center"/>
    </xf>
    <xf numFmtId="1" fontId="9" fillId="0" borderId="23" xfId="0" applyNumberFormat="1" applyFont="1" applyFill="1" applyBorder="1" applyAlignment="1">
      <alignment horizontal="center" vertical="center" wrapText="1"/>
    </xf>
    <xf numFmtId="0" fontId="13" fillId="0" borderId="24" xfId="0" applyFont="1" applyFill="1" applyBorder="1" applyAlignment="1">
      <alignment horizontal="center" vertical="center" wrapText="1"/>
    </xf>
    <xf numFmtId="1" fontId="8" fillId="0" borderId="23" xfId="0" applyNumberFormat="1" applyFont="1" applyFill="1" applyBorder="1" applyAlignment="1">
      <alignment horizontal="center" vertical="center" wrapText="1"/>
    </xf>
    <xf numFmtId="3" fontId="8" fillId="0" borderId="23" xfId="4" applyNumberFormat="1" applyFont="1" applyFill="1" applyBorder="1" applyAlignment="1">
      <alignment horizontal="right" vertical="center" wrapText="1"/>
    </xf>
    <xf numFmtId="0" fontId="8" fillId="0" borderId="23" xfId="0" applyFont="1" applyFill="1" applyBorder="1" applyAlignment="1">
      <alignment vertical="center" wrapText="1"/>
    </xf>
    <xf numFmtId="3" fontId="8" fillId="0" borderId="23" xfId="0" applyNumberFormat="1" applyFont="1" applyFill="1" applyBorder="1" applyAlignment="1">
      <alignment vertical="center" wrapText="1"/>
    </xf>
    <xf numFmtId="14" fontId="8" fillId="0" borderId="23" xfId="0" applyNumberFormat="1" applyFont="1" applyFill="1" applyBorder="1" applyAlignment="1">
      <alignment horizontal="center" vertical="center"/>
    </xf>
    <xf numFmtId="0" fontId="9" fillId="0" borderId="23" xfId="0" applyFont="1" applyFill="1" applyBorder="1" applyAlignment="1">
      <alignment vertical="center" wrapText="1"/>
    </xf>
    <xf numFmtId="0" fontId="8" fillId="0" borderId="24" xfId="0" applyFont="1" applyFill="1" applyBorder="1" applyAlignment="1">
      <alignment horizontal="justify" vertical="center" wrapText="1"/>
    </xf>
    <xf numFmtId="0" fontId="8" fillId="0" borderId="29" xfId="0" applyFont="1" applyBorder="1" applyAlignment="1">
      <alignment vertical="center"/>
    </xf>
    <xf numFmtId="0" fontId="9" fillId="0" borderId="30" xfId="0" applyFont="1" applyFill="1" applyBorder="1" applyAlignment="1">
      <alignment horizontal="center" vertical="center" wrapText="1"/>
    </xf>
    <xf numFmtId="14" fontId="8" fillId="0" borderId="30" xfId="0" applyNumberFormat="1" applyFont="1" applyFill="1" applyBorder="1" applyAlignment="1">
      <alignment horizontal="center" vertical="center" wrapText="1"/>
    </xf>
    <xf numFmtId="14" fontId="8" fillId="0" borderId="30" xfId="0" applyNumberFormat="1" applyFont="1" applyFill="1" applyBorder="1" applyAlignment="1">
      <alignment horizontal="justify" vertical="center" wrapText="1"/>
    </xf>
    <xf numFmtId="0" fontId="8" fillId="0" borderId="30" xfId="0" applyFont="1" applyFill="1" applyBorder="1" applyAlignment="1">
      <alignment horizontal="center" vertical="center" wrapText="1"/>
    </xf>
    <xf numFmtId="0" fontId="8" fillId="0" borderId="30" xfId="0" applyFont="1" applyFill="1" applyBorder="1" applyAlignment="1">
      <alignment horizontal="justify" vertical="center" wrapText="1"/>
    </xf>
    <xf numFmtId="3" fontId="8" fillId="0" borderId="30" xfId="0" applyNumberFormat="1" applyFont="1" applyFill="1" applyBorder="1" applyAlignment="1">
      <alignment horizontal="right" vertical="center" wrapText="1"/>
    </xf>
    <xf numFmtId="0" fontId="8" fillId="0" borderId="31" xfId="0" applyFont="1" applyFill="1" applyBorder="1" applyAlignment="1">
      <alignment horizontal="justify" vertical="center" wrapText="1"/>
    </xf>
    <xf numFmtId="0" fontId="9" fillId="3" borderId="29" xfId="0" applyFont="1" applyFill="1" applyBorder="1" applyAlignment="1">
      <alignment vertical="center"/>
    </xf>
    <xf numFmtId="0" fontId="9" fillId="3" borderId="30" xfId="0" applyFont="1" applyFill="1" applyBorder="1" applyAlignment="1">
      <alignment horizontal="center" vertical="center" wrapText="1"/>
    </xf>
    <xf numFmtId="14" fontId="9" fillId="3" borderId="30" xfId="0" applyNumberFormat="1" applyFont="1" applyFill="1" applyBorder="1" applyAlignment="1">
      <alignment horizontal="center" vertical="center" wrapText="1"/>
    </xf>
    <xf numFmtId="14" fontId="9" fillId="3" borderId="30" xfId="0" applyNumberFormat="1" applyFont="1" applyFill="1" applyBorder="1" applyAlignment="1">
      <alignment horizontal="justify" vertical="center" wrapText="1"/>
    </xf>
    <xf numFmtId="3" fontId="9" fillId="3" borderId="30" xfId="0" applyNumberFormat="1" applyFont="1" applyFill="1" applyBorder="1" applyAlignment="1">
      <alignment horizontal="right" vertical="center" wrapText="1"/>
    </xf>
    <xf numFmtId="0" fontId="9" fillId="3" borderId="30" xfId="0" applyFont="1" applyFill="1" applyBorder="1" applyAlignment="1">
      <alignment horizontal="justify" vertical="center" wrapText="1"/>
    </xf>
    <xf numFmtId="0" fontId="9" fillId="3" borderId="31" xfId="0" applyFont="1" applyFill="1" applyBorder="1" applyAlignment="1">
      <alignment horizontal="justify" vertical="center" wrapText="1"/>
    </xf>
    <xf numFmtId="3" fontId="8" fillId="0" borderId="0" xfId="0" applyNumberFormat="1" applyFont="1" applyAlignment="1">
      <alignment vertical="center"/>
    </xf>
    <xf numFmtId="0" fontId="0" fillId="2" borderId="1" xfId="0" applyFill="1" applyBorder="1" applyProtection="1">
      <protection hidden="1"/>
    </xf>
    <xf numFmtId="0" fontId="0" fillId="2" borderId="0" xfId="0" applyFill="1" applyBorder="1" applyProtection="1">
      <protection hidden="1"/>
    </xf>
    <xf numFmtId="0" fontId="0" fillId="2" borderId="2" xfId="0" applyFill="1" applyBorder="1" applyProtection="1">
      <protection hidden="1"/>
    </xf>
    <xf numFmtId="0" fontId="3" fillId="2" borderId="15" xfId="0" applyFont="1" applyFill="1" applyBorder="1" applyProtection="1">
      <protection hidden="1"/>
    </xf>
    <xf numFmtId="0" fontId="3" fillId="2" borderId="16" xfId="0" applyFont="1" applyFill="1" applyBorder="1" applyProtection="1">
      <protection hidden="1"/>
    </xf>
    <xf numFmtId="9" fontId="2" fillId="2" borderId="16" xfId="3" applyFont="1" applyFill="1" applyBorder="1" applyAlignment="1" applyProtection="1">
      <alignment horizontal="center"/>
      <protection hidden="1"/>
    </xf>
    <xf numFmtId="0" fontId="3" fillId="2" borderId="19" xfId="0" applyFont="1" applyFill="1" applyBorder="1" applyProtection="1">
      <protection hidden="1"/>
    </xf>
    <xf numFmtId="0" fontId="0" fillId="2" borderId="0" xfId="0" applyFill="1" applyBorder="1" applyAlignment="1" applyProtection="1">
      <alignment horizontal="right"/>
      <protection hidden="1"/>
    </xf>
    <xf numFmtId="0" fontId="1" fillId="0" borderId="46" xfId="0" applyFont="1" applyFill="1" applyBorder="1" applyAlignment="1" applyProtection="1">
      <alignment vertical="center"/>
      <protection hidden="1"/>
    </xf>
    <xf numFmtId="0" fontId="2" fillId="2" borderId="6" xfId="0" applyFont="1" applyFill="1" applyBorder="1" applyAlignment="1" applyProtection="1">
      <alignment horizontal="justify"/>
      <protection hidden="1"/>
    </xf>
    <xf numFmtId="0" fontId="2" fillId="2" borderId="8" xfId="0" applyFont="1" applyFill="1" applyBorder="1" applyAlignment="1" applyProtection="1">
      <alignment horizontal="justify"/>
      <protection hidden="1"/>
    </xf>
    <xf numFmtId="0" fontId="2" fillId="2" borderId="12" xfId="0" applyFont="1" applyFill="1" applyBorder="1" applyAlignment="1" applyProtection="1">
      <alignment horizontal="justify"/>
      <protection hidden="1"/>
    </xf>
    <xf numFmtId="0" fontId="2" fillId="2" borderId="14" xfId="0" applyFont="1" applyFill="1" applyBorder="1" applyAlignment="1" applyProtection="1">
      <alignment horizontal="justify"/>
      <protection hidden="1"/>
    </xf>
    <xf numFmtId="0" fontId="0" fillId="2" borderId="33" xfId="0" applyFill="1" applyBorder="1" applyAlignment="1" applyProtection="1">
      <alignment horizontal="center"/>
      <protection hidden="1"/>
    </xf>
    <xf numFmtId="0" fontId="0" fillId="2" borderId="34" xfId="0" applyFill="1" applyBorder="1" applyAlignment="1" applyProtection="1">
      <alignment horizontal="center"/>
      <protection hidden="1"/>
    </xf>
    <xf numFmtId="0" fontId="4" fillId="2" borderId="33" xfId="0" applyFont="1" applyFill="1" applyBorder="1" applyAlignment="1" applyProtection="1">
      <alignment horizontal="center"/>
      <protection hidden="1"/>
    </xf>
    <xf numFmtId="0" fontId="4" fillId="2" borderId="34" xfId="0" applyFont="1" applyFill="1" applyBorder="1" applyAlignment="1" applyProtection="1">
      <alignment horizontal="center"/>
      <protection hidden="1"/>
    </xf>
    <xf numFmtId="0" fontId="2" fillId="0" borderId="1" xfId="0" applyFont="1" applyBorder="1" applyAlignment="1" applyProtection="1">
      <alignment horizontal="justify" vertical="center" wrapText="1"/>
      <protection hidden="1"/>
    </xf>
    <xf numFmtId="0" fontId="2" fillId="0" borderId="0" xfId="0" applyFont="1" applyBorder="1" applyAlignment="1" applyProtection="1">
      <alignment horizontal="justify" vertical="center" wrapText="1"/>
      <protection hidden="1"/>
    </xf>
    <xf numFmtId="0" fontId="2" fillId="0" borderId="2" xfId="0" applyFont="1" applyBorder="1" applyAlignment="1" applyProtection="1">
      <alignment horizontal="justify" vertical="center" wrapText="1"/>
      <protection hidden="1"/>
    </xf>
    <xf numFmtId="1" fontId="3" fillId="2" borderId="32" xfId="0" applyNumberFormat="1" applyFont="1" applyFill="1" applyBorder="1" applyAlignment="1" applyProtection="1">
      <alignment horizontal="center" vertical="center" wrapText="1"/>
      <protection hidden="1"/>
    </xf>
    <xf numFmtId="0" fontId="0" fillId="2" borderId="32" xfId="0" applyFill="1" applyBorder="1" applyAlignment="1">
      <alignment horizontal="center" vertical="center" wrapText="1"/>
    </xf>
    <xf numFmtId="0" fontId="2" fillId="2" borderId="17" xfId="0" applyFont="1" applyFill="1" applyBorder="1" applyAlignment="1" applyProtection="1">
      <alignment horizontal="center"/>
      <protection hidden="1"/>
    </xf>
    <xf numFmtId="0" fontId="2" fillId="2" borderId="18" xfId="0" applyFont="1" applyFill="1" applyBorder="1" applyAlignment="1" applyProtection="1">
      <alignment horizontal="center"/>
      <protection hidden="1"/>
    </xf>
    <xf numFmtId="0" fontId="7" fillId="0" borderId="0" xfId="0" applyFont="1" applyBorder="1" applyAlignment="1" applyProtection="1">
      <alignment horizontal="justify" vertical="center" wrapText="1"/>
      <protection hidden="1"/>
    </xf>
    <xf numFmtId="0" fontId="7" fillId="0" borderId="2" xfId="0" applyFont="1" applyBorder="1" applyAlignment="1" applyProtection="1">
      <alignment horizontal="justify" vertical="center" wrapText="1"/>
      <protection hidden="1"/>
    </xf>
    <xf numFmtId="0" fontId="7" fillId="0" borderId="12" xfId="0" applyFont="1" applyFill="1" applyBorder="1" applyAlignment="1" applyProtection="1">
      <alignment horizontal="justify"/>
      <protection locked="0"/>
    </xf>
    <xf numFmtId="0" fontId="7" fillId="0" borderId="13" xfId="0" applyFont="1" applyFill="1" applyBorder="1" applyAlignment="1" applyProtection="1">
      <alignment horizontal="justify"/>
      <protection locked="0"/>
    </xf>
    <xf numFmtId="0" fontId="7" fillId="0" borderId="14" xfId="0" applyFont="1" applyFill="1" applyBorder="1" applyAlignment="1" applyProtection="1">
      <alignment horizontal="justify"/>
      <protection locked="0"/>
    </xf>
    <xf numFmtId="3" fontId="3" fillId="2" borderId="33" xfId="0" applyNumberFormat="1" applyFont="1" applyFill="1" applyBorder="1" applyAlignment="1" applyProtection="1">
      <alignment horizontal="center"/>
      <protection hidden="1"/>
    </xf>
    <xf numFmtId="3" fontId="3" fillId="2" borderId="34" xfId="0" applyNumberFormat="1" applyFont="1" applyFill="1" applyBorder="1" applyAlignment="1" applyProtection="1">
      <alignment horizontal="center"/>
      <protection hidden="1"/>
    </xf>
    <xf numFmtId="0" fontId="7" fillId="0" borderId="6" xfId="0" applyFont="1" applyFill="1" applyBorder="1" applyAlignment="1" applyProtection="1">
      <alignment horizontal="justify"/>
      <protection locked="0"/>
    </xf>
    <xf numFmtId="0" fontId="7" fillId="0" borderId="7" xfId="0" applyFont="1" applyFill="1" applyBorder="1" applyAlignment="1" applyProtection="1">
      <alignment horizontal="justify"/>
      <protection locked="0"/>
    </xf>
    <xf numFmtId="0" fontId="7" fillId="0" borderId="8" xfId="0" applyFont="1" applyFill="1" applyBorder="1" applyAlignment="1" applyProtection="1">
      <alignment horizontal="justify"/>
      <protection locked="0"/>
    </xf>
    <xf numFmtId="0" fontId="6" fillId="0" borderId="37" xfId="0" applyFont="1" applyFill="1" applyBorder="1" applyAlignment="1" applyProtection="1">
      <alignment horizontal="center" wrapText="1"/>
      <protection hidden="1"/>
    </xf>
    <xf numFmtId="0" fontId="6" fillId="0" borderId="41" xfId="0" applyFont="1" applyFill="1" applyBorder="1" applyAlignment="1" applyProtection="1">
      <alignment horizontal="center" wrapText="1"/>
      <protection hidden="1"/>
    </xf>
    <xf numFmtId="0" fontId="6" fillId="0" borderId="43" xfId="0" applyFont="1" applyFill="1" applyBorder="1" applyAlignment="1" applyProtection="1">
      <alignment horizontal="center" wrapText="1"/>
      <protection hidden="1"/>
    </xf>
    <xf numFmtId="0" fontId="4" fillId="0" borderId="38" xfId="0" applyFont="1" applyFill="1" applyBorder="1" applyAlignment="1" applyProtection="1">
      <alignment horizontal="center" vertical="center" wrapText="1"/>
      <protection hidden="1"/>
    </xf>
    <xf numFmtId="0" fontId="4" fillId="0" borderId="39" xfId="0" applyFont="1" applyFill="1" applyBorder="1" applyAlignment="1" applyProtection="1">
      <alignment horizontal="center" vertical="center" wrapText="1"/>
      <protection hidden="1"/>
    </xf>
    <xf numFmtId="0" fontId="4" fillId="0" borderId="40" xfId="0" applyFont="1" applyFill="1" applyBorder="1" applyAlignment="1" applyProtection="1">
      <alignment horizontal="center" vertical="center" wrapText="1"/>
      <protection hidden="1"/>
    </xf>
    <xf numFmtId="0" fontId="4" fillId="0" borderId="35" xfId="0" applyFont="1" applyFill="1" applyBorder="1" applyAlignment="1" applyProtection="1">
      <alignment horizontal="center" vertical="center" wrapText="1"/>
      <protection hidden="1"/>
    </xf>
    <xf numFmtId="0" fontId="4" fillId="0" borderId="36" xfId="0" applyFont="1" applyFill="1" applyBorder="1" applyAlignment="1" applyProtection="1">
      <alignment horizontal="center" vertical="center" wrapText="1"/>
      <protection hidden="1"/>
    </xf>
    <xf numFmtId="0" fontId="4" fillId="0" borderId="42"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center"/>
      <protection hidden="1"/>
    </xf>
    <xf numFmtId="0" fontId="3" fillId="0" borderId="4" xfId="0" applyFont="1" applyFill="1" applyBorder="1" applyAlignment="1" applyProtection="1">
      <alignment horizontal="center"/>
      <protection hidden="1"/>
    </xf>
    <xf numFmtId="0" fontId="3" fillId="0" borderId="5" xfId="0" applyFont="1" applyFill="1" applyBorder="1" applyAlignment="1" applyProtection="1">
      <alignment horizontal="center"/>
      <protection hidden="1"/>
    </xf>
    <xf numFmtId="0" fontId="7" fillId="0" borderId="9" xfId="0" applyFont="1" applyFill="1" applyBorder="1" applyAlignment="1" applyProtection="1">
      <alignment horizontal="justify"/>
      <protection locked="0"/>
    </xf>
    <xf numFmtId="0" fontId="7" fillId="0" borderId="10" xfId="0" applyFont="1" applyFill="1" applyBorder="1" applyAlignment="1" applyProtection="1">
      <alignment horizontal="justify"/>
      <protection locked="0"/>
    </xf>
    <xf numFmtId="0" fontId="7" fillId="0" borderId="11" xfId="0" applyFont="1" applyFill="1" applyBorder="1" applyAlignment="1" applyProtection="1">
      <alignment horizontal="justify"/>
      <protection locked="0"/>
    </xf>
    <xf numFmtId="0" fontId="2" fillId="2" borderId="9" xfId="0" applyFont="1" applyFill="1" applyBorder="1" applyAlignment="1" applyProtection="1">
      <alignment horizontal="justify"/>
      <protection hidden="1"/>
    </xf>
    <xf numFmtId="0" fontId="2" fillId="2" borderId="11" xfId="0" applyFont="1" applyFill="1" applyBorder="1" applyAlignment="1" applyProtection="1">
      <alignment horizontal="justify"/>
      <protection hidden="1"/>
    </xf>
    <xf numFmtId="0" fontId="1" fillId="0" borderId="44" xfId="0" applyFont="1" applyFill="1" applyBorder="1" applyAlignment="1" applyProtection="1">
      <alignment horizontal="center" vertical="center"/>
      <protection hidden="1"/>
    </xf>
    <xf numFmtId="0" fontId="1" fillId="0" borderId="13" xfId="0" applyFont="1" applyFill="1" applyBorder="1" applyAlignment="1" applyProtection="1">
      <alignment horizontal="center" vertical="center"/>
      <protection hidden="1"/>
    </xf>
    <xf numFmtId="0" fontId="1" fillId="0" borderId="45" xfId="0" applyFont="1" applyFill="1" applyBorder="1" applyAlignment="1" applyProtection="1">
      <alignment horizontal="center" vertical="center"/>
      <protection hidden="1"/>
    </xf>
  </cellXfs>
  <cellStyles count="6">
    <cellStyle name="Millares" xfId="4" builtinId="3"/>
    <cellStyle name="Millares [0]" xfId="1" builtinId="6"/>
    <cellStyle name="Normal" xfId="0" builtinId="0"/>
    <cellStyle name="Normal 2 2" xfId="5"/>
    <cellStyle name="Porcentaje" xfId="3" builtinId="5"/>
    <cellStyle name="Porcentaje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1123950</xdr:colOff>
      <xdr:row>29</xdr:row>
      <xdr:rowOff>66675</xdr:rowOff>
    </xdr:from>
    <xdr:to>
      <xdr:col>5</xdr:col>
      <xdr:colOff>295275</xdr:colOff>
      <xdr:row>47</xdr:row>
      <xdr:rowOff>76200</xdr:rowOff>
    </xdr:to>
    <xdr:pic>
      <xdr:nvPicPr>
        <xdr:cNvPr id="1091"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1123950" y="6381750"/>
          <a:ext cx="4657725" cy="2924175"/>
        </a:xfrm>
        <a:prstGeom prst="rect">
          <a:avLst/>
        </a:prstGeom>
        <a:noFill/>
        <a:ln w="9525">
          <a:noFill/>
          <a:miter lim="800000"/>
          <a:headEnd/>
          <a:tailEnd/>
        </a:ln>
      </xdr:spPr>
    </xdr:pic>
    <xdr:clientData/>
  </xdr:twoCellAnchor>
  <xdr:twoCellAnchor>
    <xdr:from>
      <xdr:col>5</xdr:col>
      <xdr:colOff>647700</xdr:colOff>
      <xdr:row>19</xdr:row>
      <xdr:rowOff>171450</xdr:rowOff>
    </xdr:from>
    <xdr:to>
      <xdr:col>6</xdr:col>
      <xdr:colOff>228600</xdr:colOff>
      <xdr:row>23</xdr:row>
      <xdr:rowOff>57150</xdr:rowOff>
    </xdr:to>
    <xdr:sp macro="" textlink="">
      <xdr:nvSpPr>
        <xdr:cNvPr id="1092" name="AutoShape 12"/>
        <xdr:cNvSpPr>
          <a:spLocks noChangeArrowheads="1"/>
        </xdr:cNvSpPr>
      </xdr:nvSpPr>
      <xdr:spPr bwMode="auto">
        <a:xfrm>
          <a:off x="6134100" y="4429125"/>
          <a:ext cx="419100" cy="619125"/>
        </a:xfrm>
        <a:prstGeom prst="upArrow">
          <a:avLst>
            <a:gd name="adj1" fmla="val 50000"/>
            <a:gd name="adj2" fmla="val 36932"/>
          </a:avLst>
        </a:prstGeom>
        <a:solidFill>
          <a:srgbClr val="00B050"/>
        </a:solidFill>
        <a:ln w="9525">
          <a:solidFill>
            <a:srgbClr val="000000"/>
          </a:solidFill>
          <a:miter lim="800000"/>
          <a:headEnd/>
          <a:tailEnd/>
        </a:ln>
      </xdr:spPr>
    </xdr:sp>
    <xdr:clientData/>
  </xdr:twoCellAnchor>
  <xdr:twoCellAnchor editAs="oneCell">
    <xdr:from>
      <xdr:col>0</xdr:col>
      <xdr:colOff>438151</xdr:colOff>
      <xdr:row>0</xdr:row>
      <xdr:rowOff>38100</xdr:rowOff>
    </xdr:from>
    <xdr:to>
      <xdr:col>0</xdr:col>
      <xdr:colOff>1371600</xdr:colOff>
      <xdr:row>2</xdr:row>
      <xdr:rowOff>272854</xdr:rowOff>
    </xdr:to>
    <xdr:pic>
      <xdr:nvPicPr>
        <xdr:cNvPr id="3" name="2 Imagen"/>
        <xdr:cNvPicPr>
          <a:picLocks noChangeAspect="1"/>
        </xdr:cNvPicPr>
      </xdr:nvPicPr>
      <xdr:blipFill>
        <a:blip xmlns:r="http://schemas.openxmlformats.org/officeDocument/2006/relationships" r:embed="rId2"/>
        <a:stretch>
          <a:fillRect/>
        </a:stretch>
      </xdr:blipFill>
      <xdr:spPr>
        <a:xfrm>
          <a:off x="438151" y="38100"/>
          <a:ext cx="933449" cy="73957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4"/>
  <sheetViews>
    <sheetView showGridLines="0" tabSelected="1" topLeftCell="A49" workbookViewId="0">
      <selection activeCell="B1" sqref="B1:G2"/>
    </sheetView>
  </sheetViews>
  <sheetFormatPr baseColWidth="10" defaultRowHeight="12.75" x14ac:dyDescent="0.2"/>
  <cols>
    <col min="1" max="1" width="31.7109375" customWidth="1"/>
    <col min="2" max="2" width="13.42578125" customWidth="1"/>
    <col min="5" max="5" width="14.28515625" customWidth="1"/>
    <col min="6" max="6" width="12.5703125" bestFit="1" customWidth="1"/>
    <col min="7" max="7" width="13.85546875" customWidth="1"/>
  </cols>
  <sheetData>
    <row r="1" spans="1:7" ht="20.25" customHeight="1" x14ac:dyDescent="0.2">
      <c r="A1" s="123"/>
      <c r="B1" s="126" t="s">
        <v>1117</v>
      </c>
      <c r="C1" s="127"/>
      <c r="D1" s="127"/>
      <c r="E1" s="127"/>
      <c r="F1" s="127"/>
      <c r="G1" s="128"/>
    </row>
    <row r="2" spans="1:7" ht="19.5" customHeight="1" x14ac:dyDescent="0.2">
      <c r="A2" s="124"/>
      <c r="B2" s="129"/>
      <c r="C2" s="130"/>
      <c r="D2" s="130"/>
      <c r="E2" s="130"/>
      <c r="F2" s="130"/>
      <c r="G2" s="131"/>
    </row>
    <row r="3" spans="1:7" ht="23.25" customHeight="1" thickBot="1" x14ac:dyDescent="0.25">
      <c r="A3" s="125"/>
      <c r="B3" s="140" t="s">
        <v>1118</v>
      </c>
      <c r="C3" s="141"/>
      <c r="D3" s="142"/>
      <c r="E3" s="140" t="s">
        <v>1119</v>
      </c>
      <c r="F3" s="142"/>
      <c r="G3" s="97" t="s">
        <v>1120</v>
      </c>
    </row>
    <row r="4" spans="1:7" ht="16.5" thickBot="1" x14ac:dyDescent="0.3">
      <c r="A4" s="132"/>
      <c r="B4" s="133"/>
      <c r="C4" s="133"/>
      <c r="D4" s="133"/>
      <c r="E4" s="133"/>
      <c r="F4" s="133"/>
      <c r="G4" s="134"/>
    </row>
    <row r="5" spans="1:7" x14ac:dyDescent="0.2">
      <c r="A5" s="138" t="s">
        <v>1115</v>
      </c>
      <c r="B5" s="139"/>
      <c r="C5" s="135"/>
      <c r="D5" s="136"/>
      <c r="E5" s="136"/>
      <c r="F5" s="136"/>
      <c r="G5" s="137"/>
    </row>
    <row r="6" spans="1:7" x14ac:dyDescent="0.2">
      <c r="A6" s="98" t="s">
        <v>1116</v>
      </c>
      <c r="B6" s="99"/>
      <c r="C6" s="120"/>
      <c r="D6" s="121"/>
      <c r="E6" s="121"/>
      <c r="F6" s="121"/>
      <c r="G6" s="122"/>
    </row>
    <row r="7" spans="1:7" x14ac:dyDescent="0.2">
      <c r="A7" s="98" t="s">
        <v>21</v>
      </c>
      <c r="B7" s="99"/>
      <c r="C7" s="120" t="s">
        <v>22</v>
      </c>
      <c r="D7" s="121"/>
      <c r="E7" s="121"/>
      <c r="F7" s="121"/>
      <c r="G7" s="122"/>
    </row>
    <row r="8" spans="1:7" x14ac:dyDescent="0.2">
      <c r="A8" s="98" t="s">
        <v>17</v>
      </c>
      <c r="B8" s="99"/>
      <c r="C8" s="120"/>
      <c r="D8" s="121"/>
      <c r="E8" s="121"/>
      <c r="F8" s="121"/>
      <c r="G8" s="122"/>
    </row>
    <row r="9" spans="1:7" x14ac:dyDescent="0.2">
      <c r="A9" s="98" t="s">
        <v>18</v>
      </c>
      <c r="B9" s="99"/>
      <c r="C9" s="120"/>
      <c r="D9" s="121"/>
      <c r="E9" s="121"/>
      <c r="F9" s="121"/>
      <c r="G9" s="122"/>
    </row>
    <row r="10" spans="1:7" x14ac:dyDescent="0.2">
      <c r="A10" s="98" t="s">
        <v>19</v>
      </c>
      <c r="B10" s="99"/>
      <c r="C10" s="120"/>
      <c r="D10" s="121"/>
      <c r="E10" s="121"/>
      <c r="F10" s="121"/>
      <c r="G10" s="122"/>
    </row>
    <row r="11" spans="1:7" x14ac:dyDescent="0.2">
      <c r="A11" s="98" t="s">
        <v>18</v>
      </c>
      <c r="B11" s="99"/>
      <c r="C11" s="120"/>
      <c r="D11" s="121"/>
      <c r="E11" s="121"/>
      <c r="F11" s="121"/>
      <c r="G11" s="122"/>
    </row>
    <row r="12" spans="1:7" ht="13.5" thickBot="1" x14ac:dyDescent="0.25">
      <c r="A12" s="100" t="s">
        <v>20</v>
      </c>
      <c r="B12" s="101"/>
      <c r="C12" s="115"/>
      <c r="D12" s="116"/>
      <c r="E12" s="116"/>
      <c r="F12" s="116"/>
      <c r="G12" s="117"/>
    </row>
    <row r="13" spans="1:7" ht="13.5" thickBot="1" x14ac:dyDescent="0.25">
      <c r="A13" s="89"/>
      <c r="B13" s="90"/>
      <c r="C13" s="3"/>
      <c r="D13" s="3"/>
      <c r="E13" s="3"/>
      <c r="F13" s="3"/>
      <c r="G13" s="4"/>
    </row>
    <row r="14" spans="1:7" ht="13.5" thickBot="1" x14ac:dyDescent="0.25">
      <c r="A14" s="111" t="s">
        <v>14</v>
      </c>
      <c r="B14" s="112"/>
      <c r="C14" s="3"/>
      <c r="D14" s="3"/>
      <c r="E14" s="3"/>
      <c r="F14" s="3"/>
      <c r="G14" s="4"/>
    </row>
    <row r="15" spans="1:7" ht="13.5" thickBot="1" x14ac:dyDescent="0.25">
      <c r="A15" s="89"/>
      <c r="B15" s="91"/>
      <c r="C15" s="3"/>
      <c r="D15" s="3"/>
      <c r="E15" s="3"/>
      <c r="F15" s="5"/>
      <c r="G15" s="4"/>
    </row>
    <row r="16" spans="1:7" ht="15.75" x14ac:dyDescent="0.25">
      <c r="A16" s="92" t="s">
        <v>0</v>
      </c>
      <c r="B16" s="16"/>
      <c r="C16" s="18">
        <f>IF((B16=0),0,1)</f>
        <v>0</v>
      </c>
      <c r="D16" s="3"/>
      <c r="E16" s="90"/>
      <c r="F16" s="104" t="s">
        <v>8</v>
      </c>
      <c r="G16" s="105"/>
    </row>
    <row r="17" spans="1:7" ht="15.75" x14ac:dyDescent="0.25">
      <c r="A17" s="93" t="s">
        <v>1</v>
      </c>
      <c r="B17" s="19"/>
      <c r="C17" s="18">
        <f t="shared" ref="C17:C20" si="0">IF((B17=0),0,1)</f>
        <v>0</v>
      </c>
      <c r="D17" s="3"/>
      <c r="E17" s="96" t="s">
        <v>9</v>
      </c>
      <c r="F17" s="109" t="str">
        <f>IF((C21&lt;5),"Err Faltan parámet",+(B18*B19)/((B17/B20)^2+(B18*B19)/B16))</f>
        <v>Err Faltan parámet</v>
      </c>
      <c r="G17" s="110"/>
    </row>
    <row r="18" spans="1:7" ht="15.75" x14ac:dyDescent="0.25">
      <c r="A18" s="93" t="s">
        <v>2</v>
      </c>
      <c r="B18" s="19"/>
      <c r="C18" s="18">
        <f t="shared" si="0"/>
        <v>0</v>
      </c>
      <c r="D18" s="3"/>
      <c r="E18" s="90"/>
      <c r="F18" s="102"/>
      <c r="G18" s="103"/>
    </row>
    <row r="19" spans="1:7" ht="15.75" x14ac:dyDescent="0.25">
      <c r="A19" s="93" t="s">
        <v>3</v>
      </c>
      <c r="B19" s="94">
        <f>1-B18</f>
        <v>1</v>
      </c>
      <c r="C19" s="18">
        <f t="shared" si="0"/>
        <v>1</v>
      </c>
      <c r="D19" s="3"/>
      <c r="E19" s="90" t="s">
        <v>10</v>
      </c>
      <c r="F19" s="118" t="e">
        <f>+F17/(1+(F17/B16))</f>
        <v>#VALUE!</v>
      </c>
      <c r="G19" s="119"/>
    </row>
    <row r="20" spans="1:7" ht="16.5" thickBot="1" x14ac:dyDescent="0.3">
      <c r="A20" s="95" t="s">
        <v>4</v>
      </c>
      <c r="B20" s="17"/>
      <c r="C20" s="18">
        <f t="shared" si="0"/>
        <v>0</v>
      </c>
      <c r="D20" s="3"/>
      <c r="E20" s="3"/>
      <c r="F20" s="3"/>
      <c r="G20" s="4"/>
    </row>
    <row r="21" spans="1:7" x14ac:dyDescent="0.2">
      <c r="A21" s="2"/>
      <c r="B21" s="3"/>
      <c r="C21" s="18">
        <f>SUM(C16:C20)</f>
        <v>1</v>
      </c>
      <c r="D21" s="3"/>
      <c r="E21" s="3"/>
      <c r="F21" s="3"/>
      <c r="G21" s="4"/>
    </row>
    <row r="22" spans="1:7" x14ac:dyDescent="0.2">
      <c r="A22" s="2"/>
      <c r="B22" s="3"/>
      <c r="C22" s="3"/>
      <c r="D22" s="3"/>
      <c r="E22" s="3"/>
      <c r="F22" s="3"/>
      <c r="G22" s="4"/>
    </row>
    <row r="23" spans="1:7" ht="15.75" x14ac:dyDescent="0.25">
      <c r="A23" s="6" t="s">
        <v>12</v>
      </c>
      <c r="B23" s="7" t="s">
        <v>13</v>
      </c>
      <c r="C23" s="3"/>
      <c r="D23" s="3"/>
      <c r="E23" s="3"/>
      <c r="F23" s="3"/>
      <c r="G23" s="4"/>
    </row>
    <row r="24" spans="1:7" ht="15.75" x14ac:dyDescent="0.25">
      <c r="A24" s="6" t="s">
        <v>6</v>
      </c>
      <c r="B24" s="3">
        <v>2.3199999999999998</v>
      </c>
      <c r="C24" s="3"/>
      <c r="D24" s="3"/>
      <c r="E24" s="3"/>
      <c r="F24" s="3"/>
      <c r="G24" s="4"/>
    </row>
    <row r="25" spans="1:7" ht="15.75" x14ac:dyDescent="0.25">
      <c r="A25" s="6" t="s">
        <v>16</v>
      </c>
      <c r="B25" s="3">
        <v>1.96</v>
      </c>
      <c r="C25" s="3"/>
      <c r="D25" s="3"/>
      <c r="E25" s="3"/>
      <c r="F25" s="3"/>
      <c r="G25" s="4"/>
    </row>
    <row r="26" spans="1:7" ht="15.75" x14ac:dyDescent="0.25">
      <c r="A26" s="6" t="s">
        <v>5</v>
      </c>
      <c r="B26" s="3">
        <v>1.65</v>
      </c>
      <c r="C26" s="3"/>
      <c r="D26" s="3"/>
      <c r="E26" s="3"/>
      <c r="F26" s="3"/>
      <c r="G26" s="4"/>
    </row>
    <row r="27" spans="1:7" ht="15.75" x14ac:dyDescent="0.25">
      <c r="A27" s="6" t="s">
        <v>7</v>
      </c>
      <c r="B27" s="3">
        <v>1.28</v>
      </c>
      <c r="C27" s="3"/>
      <c r="D27" s="3"/>
      <c r="E27" s="3"/>
      <c r="F27" s="3"/>
      <c r="G27" s="4"/>
    </row>
    <row r="28" spans="1:7" x14ac:dyDescent="0.2">
      <c r="A28" s="2"/>
      <c r="B28" s="3"/>
      <c r="C28" s="3"/>
      <c r="D28" s="3"/>
      <c r="E28" s="3"/>
      <c r="F28" s="3"/>
      <c r="G28" s="4"/>
    </row>
    <row r="29" spans="1:7" ht="15.75" x14ac:dyDescent="0.25">
      <c r="A29" s="6" t="s">
        <v>11</v>
      </c>
      <c r="B29" s="3"/>
      <c r="C29" s="3"/>
      <c r="D29" s="3"/>
      <c r="E29" s="3"/>
      <c r="F29" s="3"/>
      <c r="G29" s="4"/>
    </row>
    <row r="30" spans="1:7" x14ac:dyDescent="0.2">
      <c r="A30" s="2"/>
      <c r="B30" s="3"/>
      <c r="C30" s="3"/>
      <c r="D30" s="3"/>
      <c r="E30" s="3"/>
      <c r="F30" s="3"/>
      <c r="G30" s="4"/>
    </row>
    <row r="31" spans="1:7" x14ac:dyDescent="0.2">
      <c r="A31" s="2"/>
      <c r="B31" s="3"/>
      <c r="C31" s="3"/>
      <c r="D31" s="3"/>
      <c r="E31" s="3"/>
      <c r="F31" s="3"/>
      <c r="G31" s="4"/>
    </row>
    <row r="32" spans="1:7" x14ac:dyDescent="0.2">
      <c r="A32" s="2"/>
      <c r="B32" s="3"/>
      <c r="C32" s="3"/>
      <c r="D32" s="3"/>
      <c r="E32" s="3"/>
      <c r="F32" s="3"/>
      <c r="G32" s="4"/>
    </row>
    <row r="33" spans="1:7" x14ac:dyDescent="0.2">
      <c r="A33" s="2"/>
      <c r="B33" s="3"/>
      <c r="C33" s="3"/>
      <c r="D33" s="3"/>
      <c r="E33" s="3"/>
      <c r="F33" s="3"/>
      <c r="G33" s="4"/>
    </row>
    <row r="34" spans="1:7" x14ac:dyDescent="0.2">
      <c r="A34" s="2"/>
      <c r="B34" s="3"/>
      <c r="C34" s="3"/>
      <c r="D34" s="3"/>
      <c r="E34" s="3"/>
      <c r="F34" s="3"/>
      <c r="G34" s="4"/>
    </row>
    <row r="35" spans="1:7" x14ac:dyDescent="0.2">
      <c r="A35" s="2"/>
      <c r="B35" s="3"/>
      <c r="C35" s="3"/>
      <c r="D35" s="3"/>
      <c r="E35" s="3"/>
      <c r="F35" s="3"/>
      <c r="G35" s="4"/>
    </row>
    <row r="36" spans="1:7" x14ac:dyDescent="0.2">
      <c r="A36" s="2"/>
      <c r="B36" s="3"/>
      <c r="C36" s="3"/>
      <c r="D36" s="3"/>
      <c r="E36" s="3"/>
      <c r="F36" s="3"/>
      <c r="G36" s="4"/>
    </row>
    <row r="37" spans="1:7" x14ac:dyDescent="0.2">
      <c r="A37" s="2"/>
      <c r="B37" s="3"/>
      <c r="C37" s="3"/>
      <c r="D37" s="3"/>
      <c r="E37" s="3"/>
      <c r="F37" s="3"/>
      <c r="G37" s="4"/>
    </row>
    <row r="38" spans="1:7" x14ac:dyDescent="0.2">
      <c r="A38" s="2"/>
      <c r="B38" s="3"/>
      <c r="C38" s="3"/>
      <c r="D38" s="3"/>
      <c r="E38" s="3"/>
      <c r="F38" s="3"/>
      <c r="G38" s="4"/>
    </row>
    <row r="39" spans="1:7" x14ac:dyDescent="0.2">
      <c r="A39" s="2"/>
      <c r="B39" s="3"/>
      <c r="C39" s="3"/>
      <c r="D39" s="3"/>
      <c r="E39" s="3"/>
      <c r="F39" s="3"/>
      <c r="G39" s="4"/>
    </row>
    <row r="40" spans="1:7" x14ac:dyDescent="0.2">
      <c r="A40" s="2"/>
      <c r="B40" s="3"/>
      <c r="C40" s="3"/>
      <c r="D40" s="3"/>
      <c r="E40" s="3"/>
      <c r="F40" s="3"/>
      <c r="G40" s="4"/>
    </row>
    <row r="41" spans="1:7" x14ac:dyDescent="0.2">
      <c r="A41" s="2"/>
      <c r="B41" s="3"/>
      <c r="C41" s="3"/>
      <c r="D41" s="3"/>
      <c r="E41" s="3"/>
      <c r="F41" s="3"/>
      <c r="G41" s="4"/>
    </row>
    <row r="42" spans="1:7" x14ac:dyDescent="0.2">
      <c r="A42" s="2"/>
      <c r="B42" s="3"/>
      <c r="C42" s="3"/>
      <c r="D42" s="3"/>
      <c r="E42" s="3"/>
      <c r="F42" s="3"/>
      <c r="G42" s="4"/>
    </row>
    <row r="43" spans="1:7" x14ac:dyDescent="0.2">
      <c r="A43" s="2"/>
      <c r="B43" s="3"/>
      <c r="C43" s="3"/>
      <c r="D43" s="3"/>
      <c r="E43" s="3"/>
      <c r="F43" s="3"/>
      <c r="G43" s="4"/>
    </row>
    <row r="44" spans="1:7" x14ac:dyDescent="0.2">
      <c r="A44" s="2"/>
      <c r="B44" s="3"/>
      <c r="C44" s="3"/>
      <c r="D44" s="3"/>
      <c r="E44" s="3"/>
      <c r="F44" s="3"/>
      <c r="G44" s="4"/>
    </row>
    <row r="45" spans="1:7" x14ac:dyDescent="0.2">
      <c r="A45" s="2"/>
      <c r="B45" s="3"/>
      <c r="C45" s="3"/>
      <c r="D45" s="3"/>
      <c r="E45" s="3"/>
      <c r="F45" s="3"/>
      <c r="G45" s="4"/>
    </row>
    <row r="46" spans="1:7" x14ac:dyDescent="0.2">
      <c r="A46" s="2"/>
      <c r="B46" s="3"/>
      <c r="C46" s="3"/>
      <c r="D46" s="3"/>
      <c r="E46" s="3"/>
      <c r="F46" s="3"/>
      <c r="G46" s="4"/>
    </row>
    <row r="47" spans="1:7" x14ac:dyDescent="0.2">
      <c r="A47" s="2"/>
      <c r="B47" s="3"/>
      <c r="C47" s="3"/>
      <c r="D47" s="3"/>
      <c r="E47" s="3"/>
      <c r="F47" s="3"/>
      <c r="G47" s="4"/>
    </row>
    <row r="48" spans="1:7" ht="13.5" thickBot="1" x14ac:dyDescent="0.25">
      <c r="A48" s="8"/>
      <c r="B48" s="9"/>
      <c r="C48" s="9"/>
      <c r="D48" s="9"/>
      <c r="E48" s="9"/>
      <c r="F48" s="9"/>
      <c r="G48" s="10"/>
    </row>
    <row r="49" spans="1:8" ht="5.25" customHeight="1" x14ac:dyDescent="0.2">
      <c r="A49" s="11"/>
      <c r="B49" s="3"/>
      <c r="C49" s="3"/>
      <c r="D49" s="3"/>
      <c r="E49" s="3"/>
      <c r="F49" s="3"/>
      <c r="G49" s="4"/>
    </row>
    <row r="50" spans="1:8" ht="5.25" customHeight="1" x14ac:dyDescent="0.2">
      <c r="A50" s="11"/>
      <c r="B50" s="3"/>
      <c r="C50" s="3"/>
      <c r="D50" s="3"/>
      <c r="E50" s="3"/>
      <c r="F50" s="3"/>
      <c r="G50" s="4"/>
    </row>
    <row r="51" spans="1:8" x14ac:dyDescent="0.2">
      <c r="A51" s="12" t="s">
        <v>15</v>
      </c>
      <c r="B51" s="3"/>
      <c r="C51" s="3"/>
      <c r="D51" s="3"/>
      <c r="E51" s="3"/>
      <c r="F51" s="3"/>
      <c r="G51" s="4"/>
    </row>
    <row r="52" spans="1:8" x14ac:dyDescent="0.2">
      <c r="A52" s="106" t="s">
        <v>23</v>
      </c>
      <c r="B52" s="113"/>
      <c r="C52" s="113"/>
      <c r="D52" s="113"/>
      <c r="E52" s="113"/>
      <c r="F52" s="113"/>
      <c r="G52" s="114"/>
    </row>
    <row r="53" spans="1:8" ht="27" customHeight="1" x14ac:dyDescent="0.25">
      <c r="A53" s="106" t="s">
        <v>24</v>
      </c>
      <c r="B53" s="107"/>
      <c r="C53" s="107"/>
      <c r="D53" s="107"/>
      <c r="E53" s="107"/>
      <c r="F53" s="107"/>
      <c r="G53" s="108"/>
      <c r="H53" s="1"/>
    </row>
    <row r="54" spans="1:8" ht="13.5" thickBot="1" x14ac:dyDescent="0.25">
      <c r="A54" s="13" t="s">
        <v>25</v>
      </c>
      <c r="B54" s="14"/>
      <c r="C54" s="14"/>
      <c r="D54" s="14"/>
      <c r="E54" s="14"/>
      <c r="F54" s="14"/>
      <c r="G54" s="15"/>
    </row>
  </sheetData>
  <mergeCells count="28">
    <mergeCell ref="C8:G8"/>
    <mergeCell ref="C9:G9"/>
    <mergeCell ref="B3:D3"/>
    <mergeCell ref="E3:F3"/>
    <mergeCell ref="C7:G7"/>
    <mergeCell ref="A5:B5"/>
    <mergeCell ref="A6:B6"/>
    <mergeCell ref="A7:B7"/>
    <mergeCell ref="A8:B8"/>
    <mergeCell ref="A1:A3"/>
    <mergeCell ref="B1:G2"/>
    <mergeCell ref="A4:G4"/>
    <mergeCell ref="C5:G5"/>
    <mergeCell ref="C6:G6"/>
    <mergeCell ref="A53:G53"/>
    <mergeCell ref="F17:G17"/>
    <mergeCell ref="A14:B14"/>
    <mergeCell ref="A52:G52"/>
    <mergeCell ref="C12:G12"/>
    <mergeCell ref="F19:G19"/>
    <mergeCell ref="A9:B9"/>
    <mergeCell ref="A10:B10"/>
    <mergeCell ref="A11:B11"/>
    <mergeCell ref="A12:B12"/>
    <mergeCell ref="F18:G18"/>
    <mergeCell ref="F16:G16"/>
    <mergeCell ref="C10:G10"/>
    <mergeCell ref="C11:G11"/>
  </mergeCells>
  <phoneticPr fontId="0" type="noConversion"/>
  <printOptions horizontalCentered="1" verticalCentered="1"/>
  <pageMargins left="0.39370078740157483" right="0.39370078740157483" top="0.78740157480314965" bottom="0.78740157480314965" header="0.39370078740157483" footer="0.39370078740157483"/>
  <pageSetup scale="85" orientation="portrait" r:id="rId1"/>
  <headerFooter alignWithMargins="0">
    <oddFooter xml:space="preserve">&amp;LAprobado 15 de mayo de 2013&amp;RPágina &amp;P de &amp;N </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Q21"/>
  <sheetViews>
    <sheetView workbookViewId="0">
      <selection activeCell="K21" sqref="K21"/>
    </sheetView>
  </sheetViews>
  <sheetFormatPr baseColWidth="10" defaultColWidth="11.42578125" defaultRowHeight="11.25" x14ac:dyDescent="0.2"/>
  <cols>
    <col min="1" max="1" width="3.5703125" style="32" bestFit="1" customWidth="1"/>
    <col min="2" max="2" width="4.42578125" style="32" bestFit="1" customWidth="1"/>
    <col min="3" max="3" width="5.28515625" style="33" bestFit="1" customWidth="1"/>
    <col min="4" max="4" width="8.7109375" style="32" bestFit="1" customWidth="1"/>
    <col min="5" max="5" width="26.5703125" style="33" customWidth="1"/>
    <col min="6" max="6" width="11.7109375" style="32" bestFit="1" customWidth="1"/>
    <col min="7" max="7" width="34.140625" style="32" bestFit="1" customWidth="1"/>
    <col min="8" max="8" width="80.7109375" style="32" customWidth="1"/>
    <col min="9" max="9" width="8.7109375" style="32" bestFit="1" customWidth="1"/>
    <col min="10" max="10" width="10.42578125" style="32" bestFit="1" customWidth="1"/>
    <col min="11" max="11" width="13.85546875" style="32" bestFit="1" customWidth="1"/>
    <col min="12" max="12" width="14.7109375" style="32" customWidth="1"/>
    <col min="13" max="13" width="45.7109375" style="32" customWidth="1"/>
    <col min="14" max="14" width="11.42578125" style="32" bestFit="1" customWidth="1"/>
    <col min="15" max="15" width="21.42578125" style="32" customWidth="1"/>
    <col min="16" max="16" width="22" style="32" customWidth="1"/>
    <col min="17" max="17" width="17" style="32" customWidth="1"/>
    <col min="18" max="16384" width="11.42578125" style="32"/>
  </cols>
  <sheetData>
    <row r="4" spans="1:17" ht="12" thickBot="1" x14ac:dyDescent="0.25"/>
    <row r="5" spans="1:17" ht="23.25" thickBot="1" x14ac:dyDescent="0.25">
      <c r="B5" s="34" t="s">
        <v>156</v>
      </c>
      <c r="C5" s="20" t="s">
        <v>26</v>
      </c>
      <c r="D5" s="21" t="s">
        <v>27</v>
      </c>
      <c r="E5" s="22" t="s">
        <v>28</v>
      </c>
      <c r="F5" s="20" t="s">
        <v>29</v>
      </c>
      <c r="G5" s="22" t="s">
        <v>30</v>
      </c>
      <c r="H5" s="22" t="s">
        <v>31</v>
      </c>
      <c r="I5" s="22" t="s">
        <v>32</v>
      </c>
      <c r="J5" s="22" t="s">
        <v>33</v>
      </c>
      <c r="K5" s="23" t="s">
        <v>34</v>
      </c>
      <c r="L5" s="24" t="s">
        <v>35</v>
      </c>
      <c r="M5" s="22" t="s">
        <v>36</v>
      </c>
      <c r="N5" s="22" t="s">
        <v>37</v>
      </c>
      <c r="O5" s="22" t="s">
        <v>38</v>
      </c>
      <c r="P5" s="22" t="s">
        <v>39</v>
      </c>
      <c r="Q5" s="25" t="s">
        <v>40</v>
      </c>
    </row>
    <row r="6" spans="1:17" s="44" customFormat="1" ht="45" x14ac:dyDescent="0.2">
      <c r="A6" s="44">
        <v>20</v>
      </c>
      <c r="B6" s="45">
        <v>2009</v>
      </c>
      <c r="C6" s="46">
        <v>174</v>
      </c>
      <c r="D6" s="26">
        <v>39976</v>
      </c>
      <c r="E6" s="27" t="s">
        <v>213</v>
      </c>
      <c r="F6" s="29">
        <v>79605226</v>
      </c>
      <c r="G6" s="29" t="s">
        <v>158</v>
      </c>
      <c r="H6" s="27" t="s">
        <v>214</v>
      </c>
      <c r="I6" s="26">
        <v>39976</v>
      </c>
      <c r="J6" s="26">
        <v>40481</v>
      </c>
      <c r="K6" s="30">
        <v>31013895</v>
      </c>
      <c r="L6" s="47"/>
      <c r="M6" s="29"/>
      <c r="N6" s="28" t="s">
        <v>159</v>
      </c>
      <c r="O6" s="28" t="s">
        <v>160</v>
      </c>
      <c r="P6" s="28" t="s">
        <v>66</v>
      </c>
      <c r="Q6" s="48" t="s">
        <v>198</v>
      </c>
    </row>
    <row r="7" spans="1:17" s="44" customFormat="1" ht="33.75" x14ac:dyDescent="0.2">
      <c r="A7" s="44">
        <v>24</v>
      </c>
      <c r="B7" s="45">
        <v>2009</v>
      </c>
      <c r="C7" s="46">
        <v>196</v>
      </c>
      <c r="D7" s="26">
        <v>39990</v>
      </c>
      <c r="E7" s="27" t="s">
        <v>225</v>
      </c>
      <c r="F7" s="29">
        <v>53015751</v>
      </c>
      <c r="G7" s="29" t="s">
        <v>221</v>
      </c>
      <c r="H7" s="27" t="s">
        <v>222</v>
      </c>
      <c r="I7" s="26">
        <v>39990</v>
      </c>
      <c r="J7" s="26">
        <v>40482</v>
      </c>
      <c r="K7" s="30">
        <f>7600000+3600000</f>
        <v>11200000</v>
      </c>
      <c r="L7" s="47">
        <v>3600000</v>
      </c>
      <c r="M7" s="29" t="s">
        <v>223</v>
      </c>
      <c r="N7" s="28" t="s">
        <v>159</v>
      </c>
      <c r="O7" s="28" t="s">
        <v>46</v>
      </c>
      <c r="P7" s="28" t="s">
        <v>127</v>
      </c>
      <c r="Q7" s="48" t="s">
        <v>224</v>
      </c>
    </row>
    <row r="8" spans="1:17" s="44" customFormat="1" ht="22.5" x14ac:dyDescent="0.2">
      <c r="A8" s="44">
        <v>52</v>
      </c>
      <c r="B8" s="45">
        <v>2009</v>
      </c>
      <c r="C8" s="46">
        <v>397</v>
      </c>
      <c r="D8" s="26">
        <v>39749</v>
      </c>
      <c r="E8" s="27" t="s">
        <v>301</v>
      </c>
      <c r="F8" s="29">
        <v>74371681</v>
      </c>
      <c r="G8" s="29" t="s">
        <v>158</v>
      </c>
      <c r="H8" s="27" t="s">
        <v>302</v>
      </c>
      <c r="I8" s="26">
        <v>40114</v>
      </c>
      <c r="J8" s="26">
        <v>40359</v>
      </c>
      <c r="K8" s="30">
        <v>52865908</v>
      </c>
      <c r="L8" s="47"/>
      <c r="M8" s="29"/>
      <c r="N8" s="28" t="s">
        <v>159</v>
      </c>
      <c r="O8" s="28" t="s">
        <v>160</v>
      </c>
      <c r="P8" s="28" t="s">
        <v>303</v>
      </c>
      <c r="Q8" s="48" t="s">
        <v>102</v>
      </c>
    </row>
    <row r="9" spans="1:17" s="44" customFormat="1" ht="33.75" x14ac:dyDescent="0.2">
      <c r="A9" s="44">
        <v>68</v>
      </c>
      <c r="B9" s="45">
        <v>2009</v>
      </c>
      <c r="C9" s="46">
        <v>438</v>
      </c>
      <c r="D9" s="26">
        <v>40135</v>
      </c>
      <c r="E9" s="27" t="s">
        <v>352</v>
      </c>
      <c r="F9" s="29">
        <v>11200390</v>
      </c>
      <c r="G9" s="29" t="s">
        <v>158</v>
      </c>
      <c r="H9" s="27" t="s">
        <v>353</v>
      </c>
      <c r="I9" s="26">
        <v>40135</v>
      </c>
      <c r="J9" s="26">
        <v>40497</v>
      </c>
      <c r="K9" s="30">
        <v>47680478</v>
      </c>
      <c r="L9" s="47" t="s">
        <v>354</v>
      </c>
      <c r="M9" s="29" t="s">
        <v>337</v>
      </c>
      <c r="N9" s="28" t="s">
        <v>159</v>
      </c>
      <c r="O9" s="28" t="s">
        <v>176</v>
      </c>
      <c r="P9" s="28" t="s">
        <v>265</v>
      </c>
      <c r="Q9" s="48" t="s">
        <v>59</v>
      </c>
    </row>
    <row r="10" spans="1:17" s="44" customFormat="1" ht="22.5" x14ac:dyDescent="0.2">
      <c r="A10" s="44">
        <v>113</v>
      </c>
      <c r="B10" s="45">
        <v>2009</v>
      </c>
      <c r="C10" s="46">
        <v>488</v>
      </c>
      <c r="D10" s="26">
        <v>40143</v>
      </c>
      <c r="E10" s="27" t="s">
        <v>85</v>
      </c>
      <c r="F10" s="29">
        <v>52047771</v>
      </c>
      <c r="G10" s="29" t="s">
        <v>158</v>
      </c>
      <c r="H10" s="27" t="s">
        <v>471</v>
      </c>
      <c r="I10" s="26">
        <v>40143</v>
      </c>
      <c r="J10" s="26">
        <v>40359</v>
      </c>
      <c r="K10" s="30">
        <v>46433370</v>
      </c>
      <c r="L10" s="47"/>
      <c r="M10" s="29"/>
      <c r="N10" s="28" t="s">
        <v>159</v>
      </c>
      <c r="O10" s="28" t="s">
        <v>44</v>
      </c>
      <c r="P10" s="28" t="s">
        <v>472</v>
      </c>
      <c r="Q10" s="48" t="s">
        <v>44</v>
      </c>
    </row>
    <row r="11" spans="1:17" s="44" customFormat="1" ht="22.5" x14ac:dyDescent="0.2">
      <c r="A11" s="44">
        <v>127</v>
      </c>
      <c r="B11" s="45">
        <v>2009</v>
      </c>
      <c r="C11" s="46">
        <v>504</v>
      </c>
      <c r="D11" s="26">
        <v>40144</v>
      </c>
      <c r="E11" s="27" t="s">
        <v>505</v>
      </c>
      <c r="F11" s="29">
        <v>15225675</v>
      </c>
      <c r="G11" s="29" t="s">
        <v>158</v>
      </c>
      <c r="H11" s="27" t="s">
        <v>506</v>
      </c>
      <c r="I11" s="26">
        <v>40144</v>
      </c>
      <c r="J11" s="26">
        <v>40390</v>
      </c>
      <c r="K11" s="30">
        <v>15035633.66</v>
      </c>
      <c r="L11" s="47"/>
      <c r="M11" s="29" t="s">
        <v>507</v>
      </c>
      <c r="N11" s="28" t="s">
        <v>159</v>
      </c>
      <c r="O11" s="28" t="s">
        <v>46</v>
      </c>
      <c r="P11" s="28" t="s">
        <v>384</v>
      </c>
      <c r="Q11" s="48" t="s">
        <v>508</v>
      </c>
    </row>
    <row r="12" spans="1:17" s="44" customFormat="1" ht="22.5" x14ac:dyDescent="0.2">
      <c r="A12" s="44">
        <v>136</v>
      </c>
      <c r="B12" s="45">
        <v>2009</v>
      </c>
      <c r="C12" s="46">
        <v>514</v>
      </c>
      <c r="D12" s="26">
        <v>40147</v>
      </c>
      <c r="E12" s="27" t="s">
        <v>526</v>
      </c>
      <c r="F12" s="29">
        <v>296018</v>
      </c>
      <c r="G12" s="29" t="s">
        <v>158</v>
      </c>
      <c r="H12" s="27" t="s">
        <v>527</v>
      </c>
      <c r="I12" s="26">
        <v>40147</v>
      </c>
      <c r="J12" s="26">
        <v>40359</v>
      </c>
      <c r="K12" s="30">
        <v>40525846</v>
      </c>
      <c r="L12" s="47"/>
      <c r="M12" s="29"/>
      <c r="N12" s="28" t="s">
        <v>159</v>
      </c>
      <c r="O12" s="28" t="s">
        <v>182</v>
      </c>
      <c r="P12" s="28" t="s">
        <v>493</v>
      </c>
      <c r="Q12" s="48" t="s">
        <v>43</v>
      </c>
    </row>
    <row r="13" spans="1:17" s="44" customFormat="1" ht="22.5" x14ac:dyDescent="0.2">
      <c r="A13" s="44">
        <v>208</v>
      </c>
      <c r="B13" s="45">
        <v>2009</v>
      </c>
      <c r="C13" s="46">
        <v>611</v>
      </c>
      <c r="D13" s="26">
        <v>40170</v>
      </c>
      <c r="E13" s="27" t="s">
        <v>707</v>
      </c>
      <c r="F13" s="29">
        <v>79465862</v>
      </c>
      <c r="G13" s="29" t="s">
        <v>158</v>
      </c>
      <c r="H13" s="27" t="s">
        <v>708</v>
      </c>
      <c r="I13" s="26">
        <v>40170</v>
      </c>
      <c r="J13" s="26">
        <v>40390</v>
      </c>
      <c r="K13" s="30">
        <v>78740570</v>
      </c>
      <c r="L13" s="47"/>
      <c r="M13" s="29"/>
      <c r="N13" s="28" t="s">
        <v>159</v>
      </c>
      <c r="O13" s="28" t="s">
        <v>182</v>
      </c>
      <c r="P13" s="28" t="s">
        <v>709</v>
      </c>
      <c r="Q13" s="48" t="s">
        <v>43</v>
      </c>
    </row>
    <row r="14" spans="1:17" ht="33.75" x14ac:dyDescent="0.2">
      <c r="A14" s="44">
        <v>249</v>
      </c>
      <c r="B14" s="54">
        <v>2008</v>
      </c>
      <c r="C14" s="55">
        <v>382</v>
      </c>
      <c r="D14" s="59">
        <v>39743</v>
      </c>
      <c r="E14" s="27" t="s">
        <v>830</v>
      </c>
      <c r="F14" s="60">
        <v>8922011821</v>
      </c>
      <c r="G14" s="60" t="s">
        <v>831</v>
      </c>
      <c r="H14" s="27" t="s">
        <v>832</v>
      </c>
      <c r="I14" s="26">
        <v>39748</v>
      </c>
      <c r="J14" s="26">
        <v>40602</v>
      </c>
      <c r="K14" s="30">
        <v>6745920000</v>
      </c>
      <c r="L14" s="57">
        <v>678779677</v>
      </c>
      <c r="M14" s="60" t="s">
        <v>833</v>
      </c>
      <c r="N14" s="61" t="s">
        <v>159</v>
      </c>
      <c r="O14" s="28" t="s">
        <v>46</v>
      </c>
      <c r="P14" s="61" t="s">
        <v>202</v>
      </c>
      <c r="Q14" s="48" t="s">
        <v>136</v>
      </c>
    </row>
    <row r="15" spans="1:17" ht="33.75" x14ac:dyDescent="0.2">
      <c r="A15" s="44">
        <v>257</v>
      </c>
      <c r="B15" s="54">
        <v>2008</v>
      </c>
      <c r="C15" s="55">
        <v>477</v>
      </c>
      <c r="D15" s="59">
        <v>39776</v>
      </c>
      <c r="E15" s="27" t="s">
        <v>855</v>
      </c>
      <c r="F15" s="60">
        <v>19298884</v>
      </c>
      <c r="G15" s="60" t="s">
        <v>158</v>
      </c>
      <c r="H15" s="27" t="s">
        <v>856</v>
      </c>
      <c r="I15" s="26">
        <v>39777</v>
      </c>
      <c r="J15" s="26">
        <v>40359</v>
      </c>
      <c r="K15" s="30">
        <v>127000000</v>
      </c>
      <c r="L15" s="57"/>
      <c r="M15" s="58"/>
      <c r="N15" s="61" t="s">
        <v>159</v>
      </c>
      <c r="O15" s="28" t="s">
        <v>182</v>
      </c>
      <c r="P15" s="61" t="s">
        <v>66</v>
      </c>
      <c r="Q15" s="48" t="s">
        <v>64</v>
      </c>
    </row>
    <row r="16" spans="1:17" ht="22.5" x14ac:dyDescent="0.2">
      <c r="A16" s="44">
        <v>263</v>
      </c>
      <c r="B16" s="54">
        <v>2008</v>
      </c>
      <c r="C16" s="55">
        <v>503</v>
      </c>
      <c r="D16" s="59">
        <v>39787</v>
      </c>
      <c r="E16" s="27" t="s">
        <v>865</v>
      </c>
      <c r="F16" s="60">
        <v>42879224</v>
      </c>
      <c r="G16" s="60" t="s">
        <v>866</v>
      </c>
      <c r="H16" s="27" t="s">
        <v>870</v>
      </c>
      <c r="I16" s="26">
        <v>39793</v>
      </c>
      <c r="J16" s="26">
        <v>40724</v>
      </c>
      <c r="K16" s="30">
        <v>442660000</v>
      </c>
      <c r="L16" s="57" t="s">
        <v>871</v>
      </c>
      <c r="M16" s="60" t="s">
        <v>872</v>
      </c>
      <c r="N16" s="61" t="s">
        <v>159</v>
      </c>
      <c r="O16" s="28" t="s">
        <v>799</v>
      </c>
      <c r="P16" s="61" t="s">
        <v>232</v>
      </c>
      <c r="Q16" s="48" t="s">
        <v>102</v>
      </c>
    </row>
    <row r="17" spans="1:17" ht="45" x14ac:dyDescent="0.2">
      <c r="A17" s="44">
        <v>273</v>
      </c>
      <c r="B17" s="54">
        <v>2008</v>
      </c>
      <c r="C17" s="55">
        <v>595</v>
      </c>
      <c r="D17" s="59">
        <v>112859</v>
      </c>
      <c r="E17" s="27" t="s">
        <v>904</v>
      </c>
      <c r="F17" s="60">
        <v>8600907217</v>
      </c>
      <c r="G17" s="60" t="s">
        <v>158</v>
      </c>
      <c r="H17" s="27" t="s">
        <v>905</v>
      </c>
      <c r="I17" s="26">
        <v>39812</v>
      </c>
      <c r="J17" s="26">
        <v>40532</v>
      </c>
      <c r="K17" s="30">
        <v>2209826667</v>
      </c>
      <c r="L17" s="57" t="s">
        <v>906</v>
      </c>
      <c r="M17" s="60" t="s">
        <v>907</v>
      </c>
      <c r="N17" s="61" t="s">
        <v>159</v>
      </c>
      <c r="O17" s="28" t="s">
        <v>46</v>
      </c>
      <c r="P17" s="61" t="s">
        <v>202</v>
      </c>
      <c r="Q17" s="48" t="s">
        <v>908</v>
      </c>
    </row>
    <row r="18" spans="1:17" ht="67.5" x14ac:dyDescent="0.2">
      <c r="A18" s="44">
        <v>326</v>
      </c>
      <c r="B18" s="54">
        <v>2004</v>
      </c>
      <c r="C18" s="71">
        <v>388</v>
      </c>
      <c r="D18" s="26">
        <v>38350</v>
      </c>
      <c r="E18" s="27" t="s">
        <v>1089</v>
      </c>
      <c r="F18" s="28" t="s">
        <v>1090</v>
      </c>
      <c r="G18" s="28" t="s">
        <v>1073</v>
      </c>
      <c r="H18" s="27" t="s">
        <v>1087</v>
      </c>
      <c r="I18" s="26">
        <v>38350</v>
      </c>
      <c r="J18" s="26">
        <v>42001</v>
      </c>
      <c r="K18" s="30">
        <v>4494000000</v>
      </c>
      <c r="L18" s="30"/>
      <c r="M18" s="68"/>
      <c r="N18" s="28" t="s">
        <v>1091</v>
      </c>
      <c r="O18" s="28" t="s">
        <v>149</v>
      </c>
      <c r="P18" s="28" t="s">
        <v>183</v>
      </c>
      <c r="Q18" s="48" t="s">
        <v>149</v>
      </c>
    </row>
    <row r="19" spans="1:17" ht="56.25" x14ac:dyDescent="0.2">
      <c r="A19" s="44">
        <v>328</v>
      </c>
      <c r="B19" s="54">
        <v>2003</v>
      </c>
      <c r="C19" s="62">
        <v>187</v>
      </c>
      <c r="D19" s="26">
        <v>37950</v>
      </c>
      <c r="E19" s="27" t="s">
        <v>1094</v>
      </c>
      <c r="F19" s="28" t="s">
        <v>1095</v>
      </c>
      <c r="G19" s="28" t="s">
        <v>1096</v>
      </c>
      <c r="H19" s="27" t="s">
        <v>1097</v>
      </c>
      <c r="I19" s="26">
        <v>38001</v>
      </c>
      <c r="J19" s="26">
        <v>41653</v>
      </c>
      <c r="K19" s="30">
        <v>1462240000</v>
      </c>
      <c r="L19" s="30"/>
      <c r="M19" s="68" t="s">
        <v>1098</v>
      </c>
      <c r="N19" s="28" t="s">
        <v>1099</v>
      </c>
      <c r="O19" s="28" t="s">
        <v>44</v>
      </c>
      <c r="P19" s="28" t="s">
        <v>183</v>
      </c>
      <c r="Q19" s="48" t="s">
        <v>1100</v>
      </c>
    </row>
    <row r="20" spans="1:17" ht="12" thickBot="1" x14ac:dyDescent="0.25">
      <c r="B20" s="81"/>
      <c r="C20" s="82">
        <f>COUNT(C6:C19)</f>
        <v>14</v>
      </c>
      <c r="D20" s="83"/>
      <c r="E20" s="84"/>
      <c r="F20" s="82"/>
      <c r="G20" s="82"/>
      <c r="H20" s="82" t="s">
        <v>133</v>
      </c>
      <c r="I20" s="83"/>
      <c r="J20" s="84"/>
      <c r="K20" s="85">
        <f>SUM(K6:K19)</f>
        <v>15805142367.66</v>
      </c>
      <c r="L20" s="85">
        <f>SUM(L6:L19)</f>
        <v>682379677</v>
      </c>
      <c r="M20" s="86"/>
      <c r="N20" s="82"/>
      <c r="O20" s="86"/>
      <c r="P20" s="82"/>
      <c r="Q20" s="87"/>
    </row>
    <row r="21" spans="1:17" x14ac:dyDescent="0.2">
      <c r="K21" s="88">
        <f>(K20+L20)</f>
        <v>16487522044.66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Q338"/>
  <sheetViews>
    <sheetView topLeftCell="A2" workbookViewId="0">
      <selection activeCell="E11" sqref="E11"/>
    </sheetView>
  </sheetViews>
  <sheetFormatPr baseColWidth="10" defaultColWidth="11.42578125" defaultRowHeight="11.25" x14ac:dyDescent="0.2"/>
  <cols>
    <col min="1" max="1" width="3.5703125" style="32" bestFit="1" customWidth="1"/>
    <col min="2" max="2" width="4.42578125" style="32" bestFit="1" customWidth="1"/>
    <col min="3" max="3" width="5.28515625" style="33" bestFit="1" customWidth="1"/>
    <col min="4" max="4" width="8.7109375" style="32" bestFit="1" customWidth="1"/>
    <col min="5" max="5" width="26.5703125" style="33" customWidth="1"/>
    <col min="6" max="6" width="11.7109375" style="32" bestFit="1" customWidth="1"/>
    <col min="7" max="7" width="34.140625" style="32" bestFit="1" customWidth="1"/>
    <col min="8" max="8" width="80.7109375" style="32" customWidth="1"/>
    <col min="9" max="9" width="8.7109375" style="32" bestFit="1" customWidth="1"/>
    <col min="10" max="10" width="10.42578125" style="32" bestFit="1" customWidth="1"/>
    <col min="11" max="11" width="13.85546875" style="32" bestFit="1" customWidth="1"/>
    <col min="12" max="12" width="14.7109375" style="32" customWidth="1"/>
    <col min="13" max="13" width="45.7109375" style="32" customWidth="1"/>
    <col min="14" max="14" width="11.42578125" style="32" bestFit="1" customWidth="1"/>
    <col min="15" max="15" width="21.42578125" style="32" customWidth="1"/>
    <col min="16" max="16" width="22" style="32" customWidth="1"/>
    <col min="17" max="17" width="17" style="32" customWidth="1"/>
    <col min="18" max="16384" width="11.42578125" style="32"/>
  </cols>
  <sheetData>
    <row r="4" spans="1:17" ht="12" thickBot="1" x14ac:dyDescent="0.25"/>
    <row r="5" spans="1:17" ht="23.25" thickBot="1" x14ac:dyDescent="0.25">
      <c r="B5" s="34" t="s">
        <v>156</v>
      </c>
      <c r="C5" s="20" t="s">
        <v>26</v>
      </c>
      <c r="D5" s="21" t="s">
        <v>27</v>
      </c>
      <c r="E5" s="22" t="s">
        <v>28</v>
      </c>
      <c r="F5" s="20" t="s">
        <v>29</v>
      </c>
      <c r="G5" s="22" t="s">
        <v>30</v>
      </c>
      <c r="H5" s="22" t="s">
        <v>31</v>
      </c>
      <c r="I5" s="22" t="s">
        <v>32</v>
      </c>
      <c r="J5" s="22" t="s">
        <v>33</v>
      </c>
      <c r="K5" s="23" t="s">
        <v>34</v>
      </c>
      <c r="L5" s="24" t="s">
        <v>35</v>
      </c>
      <c r="M5" s="22" t="s">
        <v>36</v>
      </c>
      <c r="N5" s="22" t="s">
        <v>37</v>
      </c>
      <c r="O5" s="22" t="s">
        <v>38</v>
      </c>
      <c r="P5" s="22" t="s">
        <v>39</v>
      </c>
      <c r="Q5" s="25" t="s">
        <v>40</v>
      </c>
    </row>
    <row r="6" spans="1:17" s="44" customFormat="1" ht="22.5" x14ac:dyDescent="0.2">
      <c r="A6" s="44">
        <v>1</v>
      </c>
      <c r="B6" s="35">
        <v>2009</v>
      </c>
      <c r="C6" s="36">
        <v>29</v>
      </c>
      <c r="D6" s="37">
        <v>39860</v>
      </c>
      <c r="E6" s="38" t="s">
        <v>157</v>
      </c>
      <c r="F6" s="39">
        <v>79948065</v>
      </c>
      <c r="G6" s="39" t="s">
        <v>158</v>
      </c>
      <c r="H6" s="38" t="s">
        <v>71</v>
      </c>
      <c r="I6" s="37">
        <v>39860</v>
      </c>
      <c r="J6" s="37">
        <v>40237</v>
      </c>
      <c r="K6" s="40">
        <v>84146037</v>
      </c>
      <c r="L6" s="41"/>
      <c r="M6" s="39"/>
      <c r="N6" s="42" t="s">
        <v>159</v>
      </c>
      <c r="O6" s="42" t="s">
        <v>160</v>
      </c>
      <c r="P6" s="42" t="s">
        <v>161</v>
      </c>
      <c r="Q6" s="43" t="s">
        <v>56</v>
      </c>
    </row>
    <row r="7" spans="1:17" s="44" customFormat="1" ht="45" x14ac:dyDescent="0.2">
      <c r="A7" s="44">
        <v>2</v>
      </c>
      <c r="B7" s="45">
        <v>2009</v>
      </c>
      <c r="C7" s="46">
        <v>34</v>
      </c>
      <c r="D7" s="26">
        <v>39861</v>
      </c>
      <c r="E7" s="27" t="s">
        <v>162</v>
      </c>
      <c r="F7" s="29">
        <v>41568301</v>
      </c>
      <c r="G7" s="29" t="s">
        <v>158</v>
      </c>
      <c r="H7" s="27" t="s">
        <v>163</v>
      </c>
      <c r="I7" s="26">
        <v>39861</v>
      </c>
      <c r="J7" s="26">
        <v>40313</v>
      </c>
      <c r="K7" s="30">
        <f>56760000+23220000</f>
        <v>79980000</v>
      </c>
      <c r="L7" s="47">
        <v>23220000</v>
      </c>
      <c r="M7" s="29" t="s">
        <v>164</v>
      </c>
      <c r="N7" s="28" t="s">
        <v>159</v>
      </c>
      <c r="O7" s="28" t="s">
        <v>160</v>
      </c>
      <c r="P7" s="28" t="s">
        <v>161</v>
      </c>
      <c r="Q7" s="48" t="s">
        <v>56</v>
      </c>
    </row>
    <row r="8" spans="1:17" s="44" customFormat="1" ht="33.75" x14ac:dyDescent="0.2">
      <c r="A8" s="44">
        <v>3</v>
      </c>
      <c r="B8" s="45">
        <v>2009</v>
      </c>
      <c r="C8" s="46">
        <v>35</v>
      </c>
      <c r="D8" s="26">
        <v>39861</v>
      </c>
      <c r="E8" s="27" t="s">
        <v>165</v>
      </c>
      <c r="F8" s="29">
        <v>79568357</v>
      </c>
      <c r="G8" s="29" t="s">
        <v>158</v>
      </c>
      <c r="H8" s="27" t="s">
        <v>166</v>
      </c>
      <c r="I8" s="26">
        <v>39861</v>
      </c>
      <c r="J8" s="26">
        <v>40337</v>
      </c>
      <c r="K8" s="30">
        <f>114575412+57287706</f>
        <v>171863118</v>
      </c>
      <c r="L8" s="47">
        <v>57287706</v>
      </c>
      <c r="M8" s="29" t="s">
        <v>167</v>
      </c>
      <c r="N8" s="28" t="s">
        <v>159</v>
      </c>
      <c r="O8" s="28" t="s">
        <v>160</v>
      </c>
      <c r="P8" s="28" t="s">
        <v>161</v>
      </c>
      <c r="Q8" s="48" t="s">
        <v>56</v>
      </c>
    </row>
    <row r="9" spans="1:17" s="44" customFormat="1" ht="67.5" x14ac:dyDescent="0.2">
      <c r="A9" s="44">
        <v>4</v>
      </c>
      <c r="B9" s="45">
        <v>2009</v>
      </c>
      <c r="C9" s="46">
        <v>36</v>
      </c>
      <c r="D9" s="26">
        <v>39862</v>
      </c>
      <c r="E9" s="27" t="s">
        <v>168</v>
      </c>
      <c r="F9" s="29">
        <v>93236484</v>
      </c>
      <c r="G9" s="29" t="s">
        <v>158</v>
      </c>
      <c r="H9" s="27" t="s">
        <v>169</v>
      </c>
      <c r="I9" s="26">
        <v>39862</v>
      </c>
      <c r="J9" s="26">
        <v>40313</v>
      </c>
      <c r="K9" s="30">
        <f>20102500+8223750</f>
        <v>28326250</v>
      </c>
      <c r="L9" s="47">
        <v>8223750</v>
      </c>
      <c r="M9" s="49" t="s">
        <v>170</v>
      </c>
      <c r="N9" s="28" t="s">
        <v>159</v>
      </c>
      <c r="O9" s="28" t="s">
        <v>160</v>
      </c>
      <c r="P9" s="28" t="s">
        <v>161</v>
      </c>
      <c r="Q9" s="48" t="s">
        <v>56</v>
      </c>
    </row>
    <row r="10" spans="1:17" s="44" customFormat="1" ht="67.5" x14ac:dyDescent="0.2">
      <c r="A10" s="44">
        <v>5</v>
      </c>
      <c r="B10" s="45">
        <v>2009</v>
      </c>
      <c r="C10" s="46">
        <v>48</v>
      </c>
      <c r="D10" s="26">
        <v>39874</v>
      </c>
      <c r="E10" s="27" t="s">
        <v>101</v>
      </c>
      <c r="F10" s="29">
        <v>28782896</v>
      </c>
      <c r="G10" s="29" t="s">
        <v>158</v>
      </c>
      <c r="H10" s="27" t="s">
        <v>171</v>
      </c>
      <c r="I10" s="26">
        <v>39874</v>
      </c>
      <c r="J10" s="26">
        <v>40327</v>
      </c>
      <c r="K10" s="30">
        <f>72705333.33+34945467</f>
        <v>107650800.33</v>
      </c>
      <c r="L10" s="47">
        <v>34945467</v>
      </c>
      <c r="M10" s="29" t="s">
        <v>170</v>
      </c>
      <c r="N10" s="28" t="s">
        <v>159</v>
      </c>
      <c r="O10" s="28" t="s">
        <v>160</v>
      </c>
      <c r="P10" s="28" t="s">
        <v>161</v>
      </c>
      <c r="Q10" s="48" t="s">
        <v>56</v>
      </c>
    </row>
    <row r="11" spans="1:17" s="44" customFormat="1" ht="67.5" x14ac:dyDescent="0.2">
      <c r="A11" s="44">
        <v>6</v>
      </c>
      <c r="B11" s="45">
        <v>2009</v>
      </c>
      <c r="C11" s="46">
        <v>49</v>
      </c>
      <c r="D11" s="26">
        <v>39875</v>
      </c>
      <c r="E11" s="27" t="s">
        <v>62</v>
      </c>
      <c r="F11" s="29">
        <v>80513324</v>
      </c>
      <c r="G11" s="29" t="s">
        <v>158</v>
      </c>
      <c r="H11" s="27" t="s">
        <v>172</v>
      </c>
      <c r="I11" s="26">
        <v>39875</v>
      </c>
      <c r="J11" s="26">
        <v>40313</v>
      </c>
      <c r="K11" s="30">
        <f>59000000+26550000</f>
        <v>85550000</v>
      </c>
      <c r="L11" s="47">
        <v>26550000</v>
      </c>
      <c r="M11" s="29" t="s">
        <v>170</v>
      </c>
      <c r="N11" s="28" t="s">
        <v>159</v>
      </c>
      <c r="O11" s="28" t="s">
        <v>160</v>
      </c>
      <c r="P11" s="28" t="s">
        <v>161</v>
      </c>
      <c r="Q11" s="48" t="s">
        <v>56</v>
      </c>
    </row>
    <row r="12" spans="1:17" s="44" customFormat="1" ht="33.75" x14ac:dyDescent="0.2">
      <c r="A12" s="44">
        <v>7</v>
      </c>
      <c r="B12" s="45">
        <v>2009</v>
      </c>
      <c r="C12" s="46">
        <v>64</v>
      </c>
      <c r="D12" s="26">
        <v>39897</v>
      </c>
      <c r="E12" s="27" t="s">
        <v>173</v>
      </c>
      <c r="F12" s="29">
        <v>9000775481</v>
      </c>
      <c r="G12" s="29" t="s">
        <v>174</v>
      </c>
      <c r="H12" s="27" t="s">
        <v>175</v>
      </c>
      <c r="I12" s="26">
        <v>39897</v>
      </c>
      <c r="J12" s="26">
        <v>40644</v>
      </c>
      <c r="K12" s="30">
        <v>159800</v>
      </c>
      <c r="L12" s="47"/>
      <c r="M12" s="29"/>
      <c r="N12" s="28" t="s">
        <v>159</v>
      </c>
      <c r="O12" s="28" t="s">
        <v>176</v>
      </c>
      <c r="P12" s="28" t="s">
        <v>177</v>
      </c>
      <c r="Q12" s="48" t="s">
        <v>81</v>
      </c>
    </row>
    <row r="13" spans="1:17" s="44" customFormat="1" ht="45" x14ac:dyDescent="0.2">
      <c r="A13" s="44">
        <v>8</v>
      </c>
      <c r="B13" s="45">
        <v>2009</v>
      </c>
      <c r="C13" s="46">
        <v>70</v>
      </c>
      <c r="D13" s="26">
        <v>39902</v>
      </c>
      <c r="E13" s="27" t="s">
        <v>178</v>
      </c>
      <c r="F13" s="29">
        <v>8999991624</v>
      </c>
      <c r="G13" s="29" t="s">
        <v>140</v>
      </c>
      <c r="H13" s="27" t="s">
        <v>179</v>
      </c>
      <c r="I13" s="26">
        <v>39902</v>
      </c>
      <c r="J13" s="26">
        <v>40451</v>
      </c>
      <c r="K13" s="30">
        <f>250000000+48374040</f>
        <v>298374040</v>
      </c>
      <c r="L13" s="47">
        <v>48374040</v>
      </c>
      <c r="M13" s="29" t="s">
        <v>180</v>
      </c>
      <c r="N13" s="28" t="s">
        <v>181</v>
      </c>
      <c r="O13" s="28" t="s">
        <v>182</v>
      </c>
      <c r="P13" s="28" t="s">
        <v>183</v>
      </c>
      <c r="Q13" s="48" t="s">
        <v>184</v>
      </c>
    </row>
    <row r="14" spans="1:17" s="44" customFormat="1" ht="56.25" x14ac:dyDescent="0.2">
      <c r="A14" s="44">
        <v>9</v>
      </c>
      <c r="B14" s="45">
        <v>2009</v>
      </c>
      <c r="C14" s="46">
        <v>84</v>
      </c>
      <c r="D14" s="26">
        <v>39905</v>
      </c>
      <c r="E14" s="27" t="s">
        <v>185</v>
      </c>
      <c r="F14" s="29">
        <v>1015399202</v>
      </c>
      <c r="G14" s="29" t="s">
        <v>158</v>
      </c>
      <c r="H14" s="27" t="s">
        <v>186</v>
      </c>
      <c r="I14" s="26">
        <v>39905</v>
      </c>
      <c r="J14" s="26">
        <v>40237</v>
      </c>
      <c r="K14" s="30">
        <f>22358303+10162865</f>
        <v>32521168</v>
      </c>
      <c r="L14" s="47"/>
      <c r="M14" s="29"/>
      <c r="N14" s="28" t="s">
        <v>159</v>
      </c>
      <c r="O14" s="28" t="s">
        <v>182</v>
      </c>
      <c r="P14" s="28" t="s">
        <v>187</v>
      </c>
      <c r="Q14" s="48" t="s">
        <v>188</v>
      </c>
    </row>
    <row r="15" spans="1:17" s="44" customFormat="1" ht="56.25" x14ac:dyDescent="0.2">
      <c r="A15" s="44">
        <v>10</v>
      </c>
      <c r="B15" s="45">
        <v>2009</v>
      </c>
      <c r="C15" s="46">
        <v>87</v>
      </c>
      <c r="D15" s="26">
        <v>39910</v>
      </c>
      <c r="E15" s="27" t="s">
        <v>189</v>
      </c>
      <c r="F15" s="29">
        <v>1024463763</v>
      </c>
      <c r="G15" s="29" t="s">
        <v>158</v>
      </c>
      <c r="H15" s="27" t="s">
        <v>190</v>
      </c>
      <c r="I15" s="26">
        <v>39910</v>
      </c>
      <c r="J15" s="26">
        <v>40268</v>
      </c>
      <c r="K15" s="30">
        <v>17536848</v>
      </c>
      <c r="L15" s="47"/>
      <c r="M15" s="29"/>
      <c r="N15" s="28" t="s">
        <v>159</v>
      </c>
      <c r="O15" s="28" t="s">
        <v>160</v>
      </c>
      <c r="P15" s="28" t="s">
        <v>161</v>
      </c>
      <c r="Q15" s="48" t="s">
        <v>56</v>
      </c>
    </row>
    <row r="16" spans="1:17" s="44" customFormat="1" ht="90" x14ac:dyDescent="0.2">
      <c r="A16" s="44">
        <v>11</v>
      </c>
      <c r="B16" s="45">
        <v>2009</v>
      </c>
      <c r="C16" s="50">
        <v>113</v>
      </c>
      <c r="D16" s="31">
        <v>39933</v>
      </c>
      <c r="E16" s="27" t="s">
        <v>191</v>
      </c>
      <c r="F16" s="29">
        <v>8001220348</v>
      </c>
      <c r="G16" s="29" t="s">
        <v>158</v>
      </c>
      <c r="H16" s="27" t="s">
        <v>192</v>
      </c>
      <c r="I16" s="31">
        <v>39933</v>
      </c>
      <c r="J16" s="31" t="s">
        <v>193</v>
      </c>
      <c r="K16" s="30">
        <v>4030000000</v>
      </c>
      <c r="L16" s="47"/>
      <c r="M16" s="29"/>
      <c r="N16" s="28" t="s">
        <v>159</v>
      </c>
      <c r="O16" s="28" t="s">
        <v>182</v>
      </c>
      <c r="P16" s="28" t="s">
        <v>194</v>
      </c>
      <c r="Q16" s="48" t="s">
        <v>43</v>
      </c>
    </row>
    <row r="17" spans="1:17" s="44" customFormat="1" ht="56.25" x14ac:dyDescent="0.2">
      <c r="A17" s="44">
        <v>12</v>
      </c>
      <c r="B17" s="45">
        <v>2009</v>
      </c>
      <c r="C17" s="46">
        <v>114</v>
      </c>
      <c r="D17" s="26">
        <v>39933</v>
      </c>
      <c r="E17" s="27" t="s">
        <v>195</v>
      </c>
      <c r="F17" s="29">
        <v>8999991158</v>
      </c>
      <c r="G17" s="29" t="s">
        <v>140</v>
      </c>
      <c r="H17" s="27" t="s">
        <v>196</v>
      </c>
      <c r="I17" s="26">
        <v>39933</v>
      </c>
      <c r="J17" s="26" t="s">
        <v>193</v>
      </c>
      <c r="K17" s="30">
        <v>70000000</v>
      </c>
      <c r="L17" s="47"/>
      <c r="M17" s="29"/>
      <c r="N17" s="28" t="s">
        <v>159</v>
      </c>
      <c r="O17" s="28" t="s">
        <v>182</v>
      </c>
      <c r="P17" s="28" t="s">
        <v>194</v>
      </c>
      <c r="Q17" s="48" t="s">
        <v>43</v>
      </c>
    </row>
    <row r="18" spans="1:17" s="44" customFormat="1" ht="56.25" x14ac:dyDescent="0.2">
      <c r="A18" s="44">
        <v>13</v>
      </c>
      <c r="B18" s="45">
        <v>2009</v>
      </c>
      <c r="C18" s="46">
        <v>121</v>
      </c>
      <c r="D18" s="26">
        <v>39938</v>
      </c>
      <c r="E18" s="27" t="s">
        <v>103</v>
      </c>
      <c r="F18" s="29">
        <v>79452371</v>
      </c>
      <c r="G18" s="29" t="s">
        <v>158</v>
      </c>
      <c r="H18" s="27" t="s">
        <v>197</v>
      </c>
      <c r="I18" s="26">
        <v>39939</v>
      </c>
      <c r="J18" s="26">
        <v>40481</v>
      </c>
      <c r="K18" s="30">
        <v>108000000</v>
      </c>
      <c r="L18" s="47"/>
      <c r="M18" s="29"/>
      <c r="N18" s="28" t="s">
        <v>159</v>
      </c>
      <c r="O18" s="28" t="s">
        <v>160</v>
      </c>
      <c r="P18" s="28" t="s">
        <v>66</v>
      </c>
      <c r="Q18" s="48" t="s">
        <v>198</v>
      </c>
    </row>
    <row r="19" spans="1:17" s="44" customFormat="1" ht="22.5" x14ac:dyDescent="0.2">
      <c r="A19" s="44">
        <v>14</v>
      </c>
      <c r="B19" s="45">
        <v>2009</v>
      </c>
      <c r="C19" s="46">
        <v>122</v>
      </c>
      <c r="D19" s="26">
        <v>39938</v>
      </c>
      <c r="E19" s="27" t="s">
        <v>199</v>
      </c>
      <c r="F19" s="29">
        <v>8600098792</v>
      </c>
      <c r="G19" s="29" t="s">
        <v>174</v>
      </c>
      <c r="H19" s="27" t="s">
        <v>200</v>
      </c>
      <c r="I19" s="26">
        <v>39952</v>
      </c>
      <c r="J19" s="26">
        <v>40512</v>
      </c>
      <c r="K19" s="30">
        <v>38000000</v>
      </c>
      <c r="L19" s="47"/>
      <c r="M19" s="29" t="s">
        <v>201</v>
      </c>
      <c r="N19" s="28" t="s">
        <v>159</v>
      </c>
      <c r="O19" s="28" t="s">
        <v>46</v>
      </c>
      <c r="P19" s="28" t="s">
        <v>202</v>
      </c>
      <c r="Q19" s="48" t="s">
        <v>203</v>
      </c>
    </row>
    <row r="20" spans="1:17" s="44" customFormat="1" ht="33.75" x14ac:dyDescent="0.2">
      <c r="A20" s="44">
        <v>15</v>
      </c>
      <c r="B20" s="45">
        <v>2009</v>
      </c>
      <c r="C20" s="46">
        <v>128</v>
      </c>
      <c r="D20" s="26">
        <v>39941</v>
      </c>
      <c r="E20" s="27" t="s">
        <v>128</v>
      </c>
      <c r="F20" s="29">
        <v>51851292</v>
      </c>
      <c r="G20" s="29" t="s">
        <v>158</v>
      </c>
      <c r="H20" s="27" t="s">
        <v>204</v>
      </c>
      <c r="I20" s="26">
        <v>39944</v>
      </c>
      <c r="J20" s="26">
        <v>40451</v>
      </c>
      <c r="K20" s="30">
        <f>25848024+4308004</f>
        <v>30156028</v>
      </c>
      <c r="L20" s="47">
        <v>4308004</v>
      </c>
      <c r="M20" s="29" t="s">
        <v>205</v>
      </c>
      <c r="N20" s="28" t="s">
        <v>159</v>
      </c>
      <c r="O20" s="28" t="s">
        <v>182</v>
      </c>
      <c r="P20" s="28" t="s">
        <v>187</v>
      </c>
      <c r="Q20" s="48" t="s">
        <v>188</v>
      </c>
    </row>
    <row r="21" spans="1:17" s="44" customFormat="1" ht="56.25" x14ac:dyDescent="0.2">
      <c r="A21" s="44">
        <v>16</v>
      </c>
      <c r="B21" s="45">
        <v>2009</v>
      </c>
      <c r="C21" s="46">
        <v>130</v>
      </c>
      <c r="D21" s="26">
        <v>39941</v>
      </c>
      <c r="E21" s="27" t="s">
        <v>206</v>
      </c>
      <c r="F21" s="29">
        <v>35504239</v>
      </c>
      <c r="G21" s="29" t="s">
        <v>158</v>
      </c>
      <c r="H21" s="27" t="s">
        <v>207</v>
      </c>
      <c r="I21" s="26">
        <v>39944</v>
      </c>
      <c r="J21" s="26">
        <v>40268</v>
      </c>
      <c r="K21" s="30">
        <v>90187500</v>
      </c>
      <c r="L21" s="47"/>
      <c r="M21" s="29"/>
      <c r="N21" s="28" t="s">
        <v>159</v>
      </c>
      <c r="O21" s="28" t="s">
        <v>182</v>
      </c>
      <c r="P21" s="28" t="s">
        <v>187</v>
      </c>
      <c r="Q21" s="48" t="s">
        <v>188</v>
      </c>
    </row>
    <row r="22" spans="1:17" s="44" customFormat="1" ht="56.25" x14ac:dyDescent="0.2">
      <c r="A22" s="44">
        <v>17</v>
      </c>
      <c r="B22" s="45">
        <v>2009</v>
      </c>
      <c r="C22" s="46">
        <v>131</v>
      </c>
      <c r="D22" s="26">
        <v>39941</v>
      </c>
      <c r="E22" s="27" t="s">
        <v>208</v>
      </c>
      <c r="F22" s="29">
        <v>52779009</v>
      </c>
      <c r="G22" s="29" t="s">
        <v>158</v>
      </c>
      <c r="H22" s="27" t="s">
        <v>209</v>
      </c>
      <c r="I22" s="26">
        <v>39944</v>
      </c>
      <c r="J22" s="26">
        <v>40268</v>
      </c>
      <c r="K22" s="30">
        <v>75174750</v>
      </c>
      <c r="L22" s="47"/>
      <c r="M22" s="29"/>
      <c r="N22" s="28" t="s">
        <v>159</v>
      </c>
      <c r="O22" s="28" t="s">
        <v>182</v>
      </c>
      <c r="P22" s="28" t="s">
        <v>187</v>
      </c>
      <c r="Q22" s="48" t="s">
        <v>188</v>
      </c>
    </row>
    <row r="23" spans="1:17" s="44" customFormat="1" ht="56.25" x14ac:dyDescent="0.2">
      <c r="A23" s="44">
        <v>18</v>
      </c>
      <c r="B23" s="45">
        <v>2009</v>
      </c>
      <c r="C23" s="46">
        <v>132</v>
      </c>
      <c r="D23" s="26">
        <v>39941</v>
      </c>
      <c r="E23" s="27" t="s">
        <v>80</v>
      </c>
      <c r="F23" s="29">
        <v>41748221</v>
      </c>
      <c r="G23" s="29" t="s">
        <v>158</v>
      </c>
      <c r="H23" s="27" t="s">
        <v>210</v>
      </c>
      <c r="I23" s="26">
        <v>39944</v>
      </c>
      <c r="J23" s="26">
        <v>40268</v>
      </c>
      <c r="K23" s="30">
        <v>75174750</v>
      </c>
      <c r="L23" s="47"/>
      <c r="M23" s="29"/>
      <c r="N23" s="28" t="s">
        <v>159</v>
      </c>
      <c r="O23" s="28" t="s">
        <v>182</v>
      </c>
      <c r="P23" s="28" t="s">
        <v>187</v>
      </c>
      <c r="Q23" s="48" t="s">
        <v>188</v>
      </c>
    </row>
    <row r="24" spans="1:17" s="44" customFormat="1" ht="33.75" x14ac:dyDescent="0.2">
      <c r="A24" s="44">
        <v>19</v>
      </c>
      <c r="B24" s="45">
        <v>2009</v>
      </c>
      <c r="C24" s="46">
        <v>133</v>
      </c>
      <c r="D24" s="26">
        <v>39941</v>
      </c>
      <c r="E24" s="27" t="s">
        <v>211</v>
      </c>
      <c r="F24" s="29">
        <v>52376746</v>
      </c>
      <c r="G24" s="29" t="s">
        <v>158</v>
      </c>
      <c r="H24" s="27" t="s">
        <v>212</v>
      </c>
      <c r="I24" s="26">
        <v>39944</v>
      </c>
      <c r="J24" s="26">
        <v>40268</v>
      </c>
      <c r="K24" s="30">
        <v>64698017</v>
      </c>
      <c r="L24" s="47"/>
      <c r="M24" s="29"/>
      <c r="N24" s="28" t="s">
        <v>159</v>
      </c>
      <c r="O24" s="28" t="s">
        <v>182</v>
      </c>
      <c r="P24" s="28" t="s">
        <v>187</v>
      </c>
      <c r="Q24" s="48" t="s">
        <v>188</v>
      </c>
    </row>
    <row r="25" spans="1:17" s="44" customFormat="1" ht="45" x14ac:dyDescent="0.2">
      <c r="A25" s="44">
        <v>20</v>
      </c>
      <c r="B25" s="45">
        <v>2009</v>
      </c>
      <c r="C25" s="46">
        <v>174</v>
      </c>
      <c r="D25" s="26">
        <v>39976</v>
      </c>
      <c r="E25" s="27" t="s">
        <v>213</v>
      </c>
      <c r="F25" s="29">
        <v>79605226</v>
      </c>
      <c r="G25" s="29" t="s">
        <v>158</v>
      </c>
      <c r="H25" s="27" t="s">
        <v>214</v>
      </c>
      <c r="I25" s="26">
        <v>39976</v>
      </c>
      <c r="J25" s="26">
        <v>40481</v>
      </c>
      <c r="K25" s="30">
        <v>31013895</v>
      </c>
      <c r="L25" s="47"/>
      <c r="M25" s="29"/>
      <c r="N25" s="28" t="s">
        <v>159</v>
      </c>
      <c r="O25" s="28" t="s">
        <v>160</v>
      </c>
      <c r="P25" s="28" t="s">
        <v>66</v>
      </c>
      <c r="Q25" s="48" t="s">
        <v>198</v>
      </c>
    </row>
    <row r="26" spans="1:17" s="44" customFormat="1" ht="45" x14ac:dyDescent="0.2">
      <c r="A26" s="44">
        <v>21</v>
      </c>
      <c r="B26" s="45">
        <v>2009</v>
      </c>
      <c r="C26" s="46">
        <v>186</v>
      </c>
      <c r="D26" s="26">
        <v>39981</v>
      </c>
      <c r="E26" s="27" t="s">
        <v>215</v>
      </c>
      <c r="F26" s="29">
        <v>93360436</v>
      </c>
      <c r="G26" s="29" t="s">
        <v>158</v>
      </c>
      <c r="H26" s="27" t="s">
        <v>216</v>
      </c>
      <c r="I26" s="26">
        <v>39988</v>
      </c>
      <c r="J26" s="26">
        <v>40237</v>
      </c>
      <c r="K26" s="30">
        <v>47573333.329999998</v>
      </c>
      <c r="L26" s="47"/>
      <c r="M26" s="29"/>
      <c r="N26" s="28" t="s">
        <v>159</v>
      </c>
      <c r="O26" s="28" t="s">
        <v>160</v>
      </c>
      <c r="P26" s="28" t="s">
        <v>161</v>
      </c>
      <c r="Q26" s="48" t="s">
        <v>56</v>
      </c>
    </row>
    <row r="27" spans="1:17" s="44" customFormat="1" ht="33.75" x14ac:dyDescent="0.2">
      <c r="A27" s="44">
        <v>22</v>
      </c>
      <c r="B27" s="45">
        <v>2009</v>
      </c>
      <c r="C27" s="46">
        <v>190</v>
      </c>
      <c r="D27" s="26">
        <v>39982</v>
      </c>
      <c r="E27" s="27" t="s">
        <v>217</v>
      </c>
      <c r="F27" s="29">
        <v>9001608923</v>
      </c>
      <c r="G27" s="29" t="s">
        <v>141</v>
      </c>
      <c r="H27" s="27" t="s">
        <v>218</v>
      </c>
      <c r="I27" s="26">
        <v>39982</v>
      </c>
      <c r="J27" s="26">
        <v>40359</v>
      </c>
      <c r="K27" s="30">
        <v>2354250000</v>
      </c>
      <c r="L27" s="47">
        <v>937985294</v>
      </c>
      <c r="M27" s="29" t="s">
        <v>219</v>
      </c>
      <c r="N27" s="28" t="s">
        <v>181</v>
      </c>
      <c r="O27" s="28" t="s">
        <v>182</v>
      </c>
      <c r="P27" s="28" t="s">
        <v>194</v>
      </c>
      <c r="Q27" s="48" t="s">
        <v>43</v>
      </c>
    </row>
    <row r="28" spans="1:17" s="44" customFormat="1" ht="33.75" x14ac:dyDescent="0.2">
      <c r="A28" s="44">
        <v>23</v>
      </c>
      <c r="B28" s="45">
        <v>2009</v>
      </c>
      <c r="C28" s="46">
        <v>195</v>
      </c>
      <c r="D28" s="26">
        <v>39990</v>
      </c>
      <c r="E28" s="27" t="s">
        <v>220</v>
      </c>
      <c r="F28" s="29">
        <v>1070005815</v>
      </c>
      <c r="G28" s="29" t="s">
        <v>221</v>
      </c>
      <c r="H28" s="27" t="s">
        <v>222</v>
      </c>
      <c r="I28" s="26">
        <v>39990</v>
      </c>
      <c r="J28" s="26">
        <v>40268</v>
      </c>
      <c r="K28" s="30">
        <f>7600000+3600000</f>
        <v>11200000</v>
      </c>
      <c r="L28" s="47">
        <v>3600000</v>
      </c>
      <c r="M28" s="29" t="s">
        <v>223</v>
      </c>
      <c r="N28" s="28" t="s">
        <v>159</v>
      </c>
      <c r="O28" s="28" t="s">
        <v>46</v>
      </c>
      <c r="P28" s="28" t="s">
        <v>127</v>
      </c>
      <c r="Q28" s="48" t="s">
        <v>224</v>
      </c>
    </row>
    <row r="29" spans="1:17" s="44" customFormat="1" ht="33.75" x14ac:dyDescent="0.2">
      <c r="A29" s="44">
        <v>24</v>
      </c>
      <c r="B29" s="45">
        <v>2009</v>
      </c>
      <c r="C29" s="46">
        <v>196</v>
      </c>
      <c r="D29" s="26">
        <v>39990</v>
      </c>
      <c r="E29" s="27" t="s">
        <v>225</v>
      </c>
      <c r="F29" s="29">
        <v>53015751</v>
      </c>
      <c r="G29" s="29" t="s">
        <v>221</v>
      </c>
      <c r="H29" s="27" t="s">
        <v>222</v>
      </c>
      <c r="I29" s="26">
        <v>39990</v>
      </c>
      <c r="J29" s="26">
        <v>40482</v>
      </c>
      <c r="K29" s="30">
        <f>7600000+3600000</f>
        <v>11200000</v>
      </c>
      <c r="L29" s="47">
        <v>3600000</v>
      </c>
      <c r="M29" s="29" t="s">
        <v>223</v>
      </c>
      <c r="N29" s="28" t="s">
        <v>159</v>
      </c>
      <c r="O29" s="28" t="s">
        <v>46</v>
      </c>
      <c r="P29" s="28" t="s">
        <v>127</v>
      </c>
      <c r="Q29" s="48" t="s">
        <v>224</v>
      </c>
    </row>
    <row r="30" spans="1:17" s="44" customFormat="1" ht="33.75" x14ac:dyDescent="0.2">
      <c r="A30" s="44">
        <v>25</v>
      </c>
      <c r="B30" s="45">
        <v>2009</v>
      </c>
      <c r="C30" s="46">
        <v>200</v>
      </c>
      <c r="D30" s="26">
        <v>39996</v>
      </c>
      <c r="E30" s="27" t="s">
        <v>226</v>
      </c>
      <c r="F30" s="29">
        <v>80072211</v>
      </c>
      <c r="G30" s="29" t="s">
        <v>158</v>
      </c>
      <c r="H30" s="27" t="s">
        <v>227</v>
      </c>
      <c r="I30" s="26">
        <v>39996</v>
      </c>
      <c r="J30" s="26">
        <v>40481</v>
      </c>
      <c r="K30" s="30">
        <v>61044000</v>
      </c>
      <c r="L30" s="47"/>
      <c r="M30" s="29" t="s">
        <v>228</v>
      </c>
      <c r="N30" s="28" t="s">
        <v>159</v>
      </c>
      <c r="O30" s="28" t="s">
        <v>160</v>
      </c>
      <c r="P30" s="28" t="s">
        <v>66</v>
      </c>
      <c r="Q30" s="48" t="s">
        <v>198</v>
      </c>
    </row>
    <row r="31" spans="1:17" s="44" customFormat="1" ht="22.5" x14ac:dyDescent="0.2">
      <c r="A31" s="44">
        <v>26</v>
      </c>
      <c r="B31" s="45">
        <v>2009</v>
      </c>
      <c r="C31" s="46">
        <v>206</v>
      </c>
      <c r="D31" s="26">
        <v>39997</v>
      </c>
      <c r="E31" s="27" t="s">
        <v>229</v>
      </c>
      <c r="F31" s="29">
        <v>53071767</v>
      </c>
      <c r="G31" s="29" t="s">
        <v>158</v>
      </c>
      <c r="H31" s="27" t="s">
        <v>230</v>
      </c>
      <c r="I31" s="26">
        <v>39997</v>
      </c>
      <c r="J31" s="26">
        <v>40541</v>
      </c>
      <c r="K31" s="30">
        <f>14765626.46+29696232</f>
        <v>44461858.460000001</v>
      </c>
      <c r="L31" s="47">
        <v>14765626.460000001</v>
      </c>
      <c r="M31" s="29" t="s">
        <v>231</v>
      </c>
      <c r="N31" s="28" t="s">
        <v>159</v>
      </c>
      <c r="O31" s="28" t="s">
        <v>160</v>
      </c>
      <c r="P31" s="28" t="s">
        <v>232</v>
      </c>
      <c r="Q31" s="48" t="s">
        <v>56</v>
      </c>
    </row>
    <row r="32" spans="1:17" s="44" customFormat="1" ht="45" x14ac:dyDescent="0.2">
      <c r="A32" s="44">
        <v>27</v>
      </c>
      <c r="B32" s="45">
        <v>2009</v>
      </c>
      <c r="C32" s="46">
        <v>212</v>
      </c>
      <c r="D32" s="26">
        <v>40000</v>
      </c>
      <c r="E32" s="27" t="s">
        <v>233</v>
      </c>
      <c r="F32" s="29">
        <v>8300011131</v>
      </c>
      <c r="G32" s="29" t="s">
        <v>140</v>
      </c>
      <c r="H32" s="27" t="s">
        <v>234</v>
      </c>
      <c r="I32" s="26">
        <v>39998</v>
      </c>
      <c r="J32" s="26">
        <v>40543</v>
      </c>
      <c r="K32" s="30">
        <v>10000000</v>
      </c>
      <c r="L32" s="47">
        <v>5000000</v>
      </c>
      <c r="M32" s="29" t="s">
        <v>235</v>
      </c>
      <c r="N32" s="28" t="s">
        <v>159</v>
      </c>
      <c r="O32" s="28" t="s">
        <v>160</v>
      </c>
      <c r="P32" s="28" t="s">
        <v>232</v>
      </c>
      <c r="Q32" s="48" t="s">
        <v>56</v>
      </c>
    </row>
    <row r="33" spans="1:17" s="44" customFormat="1" ht="45" x14ac:dyDescent="0.2">
      <c r="A33" s="44">
        <v>28</v>
      </c>
      <c r="B33" s="45">
        <v>2009</v>
      </c>
      <c r="C33" s="46">
        <v>218</v>
      </c>
      <c r="D33" s="26">
        <v>40002</v>
      </c>
      <c r="E33" s="27" t="s">
        <v>134</v>
      </c>
      <c r="F33" s="29">
        <v>8301177351</v>
      </c>
      <c r="G33" s="29" t="s">
        <v>236</v>
      </c>
      <c r="H33" s="27" t="s">
        <v>237</v>
      </c>
      <c r="I33" s="26">
        <v>40002</v>
      </c>
      <c r="J33" s="26">
        <v>40527</v>
      </c>
      <c r="K33" s="30">
        <f>92933750+30167725</f>
        <v>123101475</v>
      </c>
      <c r="L33" s="47">
        <v>30167725</v>
      </c>
      <c r="M33" s="29" t="s">
        <v>238</v>
      </c>
      <c r="N33" s="28" t="s">
        <v>159</v>
      </c>
      <c r="O33" s="28" t="s">
        <v>46</v>
      </c>
      <c r="P33" s="28" t="s">
        <v>137</v>
      </c>
      <c r="Q33" s="48" t="s">
        <v>46</v>
      </c>
    </row>
    <row r="34" spans="1:17" s="44" customFormat="1" ht="33.75" x14ac:dyDescent="0.2">
      <c r="A34" s="44">
        <v>29</v>
      </c>
      <c r="B34" s="45">
        <v>2009</v>
      </c>
      <c r="C34" s="46">
        <v>219</v>
      </c>
      <c r="D34" s="26">
        <v>40003</v>
      </c>
      <c r="E34" s="27" t="s">
        <v>239</v>
      </c>
      <c r="F34" s="29">
        <v>8605251485</v>
      </c>
      <c r="G34" s="29" t="s">
        <v>240</v>
      </c>
      <c r="H34" s="27" t="s">
        <v>241</v>
      </c>
      <c r="I34" s="26">
        <v>40003</v>
      </c>
      <c r="J34" s="26">
        <v>40368</v>
      </c>
      <c r="K34" s="30">
        <v>78301999</v>
      </c>
      <c r="L34" s="47"/>
      <c r="M34" s="29"/>
      <c r="N34" s="28" t="s">
        <v>159</v>
      </c>
      <c r="O34" s="28" t="s">
        <v>46</v>
      </c>
      <c r="P34" s="28" t="s">
        <v>202</v>
      </c>
      <c r="Q34" s="48" t="s">
        <v>203</v>
      </c>
    </row>
    <row r="35" spans="1:17" s="44" customFormat="1" ht="45" x14ac:dyDescent="0.2">
      <c r="A35" s="44">
        <v>30</v>
      </c>
      <c r="B35" s="45">
        <v>2009</v>
      </c>
      <c r="C35" s="46">
        <v>220</v>
      </c>
      <c r="D35" s="26">
        <v>40003</v>
      </c>
      <c r="E35" s="27" t="s">
        <v>242</v>
      </c>
      <c r="F35" s="29">
        <v>8001316486</v>
      </c>
      <c r="G35" s="29" t="s">
        <v>140</v>
      </c>
      <c r="H35" s="27" t="s">
        <v>243</v>
      </c>
      <c r="I35" s="26">
        <v>40003</v>
      </c>
      <c r="J35" s="26">
        <v>41099</v>
      </c>
      <c r="K35" s="30">
        <v>0</v>
      </c>
      <c r="L35" s="47"/>
      <c r="M35" s="29"/>
      <c r="N35" s="28" t="s">
        <v>159</v>
      </c>
      <c r="O35" s="28" t="s">
        <v>160</v>
      </c>
      <c r="P35" s="28"/>
      <c r="Q35" s="48" t="s">
        <v>160</v>
      </c>
    </row>
    <row r="36" spans="1:17" s="44" customFormat="1" ht="56.25" x14ac:dyDescent="0.2">
      <c r="A36" s="44">
        <v>31</v>
      </c>
      <c r="B36" s="45">
        <v>2009</v>
      </c>
      <c r="C36" s="46">
        <v>261</v>
      </c>
      <c r="D36" s="26">
        <v>40024</v>
      </c>
      <c r="E36" s="27" t="s">
        <v>152</v>
      </c>
      <c r="F36" s="29">
        <v>79355078</v>
      </c>
      <c r="G36" s="29" t="s">
        <v>158</v>
      </c>
      <c r="H36" s="27" t="s">
        <v>244</v>
      </c>
      <c r="I36" s="26">
        <v>40024</v>
      </c>
      <c r="J36" s="26">
        <v>40528</v>
      </c>
      <c r="K36" s="30">
        <f>454606634+41074991.61</f>
        <v>495681625.61000001</v>
      </c>
      <c r="L36" s="47" t="s">
        <v>245</v>
      </c>
      <c r="M36" s="29" t="s">
        <v>246</v>
      </c>
      <c r="N36" s="28" t="s">
        <v>159</v>
      </c>
      <c r="O36" s="28" t="s">
        <v>46</v>
      </c>
      <c r="P36" s="28" t="s">
        <v>202</v>
      </c>
      <c r="Q36" s="48" t="s">
        <v>203</v>
      </c>
    </row>
    <row r="37" spans="1:17" s="44" customFormat="1" ht="33.75" x14ac:dyDescent="0.2">
      <c r="A37" s="44">
        <v>32</v>
      </c>
      <c r="B37" s="45">
        <v>2009</v>
      </c>
      <c r="C37" s="46">
        <v>289</v>
      </c>
      <c r="D37" s="26">
        <v>40037</v>
      </c>
      <c r="E37" s="27" t="s">
        <v>247</v>
      </c>
      <c r="F37" s="29">
        <v>8600137201</v>
      </c>
      <c r="G37" s="29" t="s">
        <v>248</v>
      </c>
      <c r="H37" s="27" t="s">
        <v>249</v>
      </c>
      <c r="I37" s="26">
        <v>40037</v>
      </c>
      <c r="J37" s="26">
        <v>40421</v>
      </c>
      <c r="K37" s="30">
        <v>190000000</v>
      </c>
      <c r="L37" s="47"/>
      <c r="M37" s="29"/>
      <c r="N37" s="28" t="s">
        <v>159</v>
      </c>
      <c r="O37" s="28" t="s">
        <v>182</v>
      </c>
      <c r="P37" s="28" t="s">
        <v>250</v>
      </c>
      <c r="Q37" s="48" t="s">
        <v>251</v>
      </c>
    </row>
    <row r="38" spans="1:17" s="44" customFormat="1" ht="33.75" x14ac:dyDescent="0.2">
      <c r="A38" s="44">
        <v>33</v>
      </c>
      <c r="B38" s="45">
        <v>2009</v>
      </c>
      <c r="C38" s="46">
        <v>290</v>
      </c>
      <c r="D38" s="26">
        <v>40037</v>
      </c>
      <c r="E38" s="27" t="s">
        <v>247</v>
      </c>
      <c r="F38" s="29">
        <v>8600137201</v>
      </c>
      <c r="G38" s="29" t="s">
        <v>248</v>
      </c>
      <c r="H38" s="27" t="s">
        <v>252</v>
      </c>
      <c r="I38" s="26">
        <v>40056</v>
      </c>
      <c r="J38" s="26">
        <v>40396</v>
      </c>
      <c r="K38" s="30">
        <v>382637971</v>
      </c>
      <c r="L38" s="47"/>
      <c r="M38" s="29"/>
      <c r="N38" s="28" t="s">
        <v>159</v>
      </c>
      <c r="O38" s="28" t="s">
        <v>182</v>
      </c>
      <c r="P38" s="28" t="s">
        <v>250</v>
      </c>
      <c r="Q38" s="48" t="s">
        <v>251</v>
      </c>
    </row>
    <row r="39" spans="1:17" s="44" customFormat="1" ht="33.75" x14ac:dyDescent="0.2">
      <c r="A39" s="44">
        <v>34</v>
      </c>
      <c r="B39" s="45">
        <v>2009</v>
      </c>
      <c r="C39" s="46">
        <v>302</v>
      </c>
      <c r="D39" s="26">
        <v>40045</v>
      </c>
      <c r="E39" s="27" t="s">
        <v>155</v>
      </c>
      <c r="F39" s="29">
        <v>8300010170</v>
      </c>
      <c r="G39" s="29" t="s">
        <v>253</v>
      </c>
      <c r="H39" s="27" t="s">
        <v>254</v>
      </c>
      <c r="I39" s="26">
        <v>40057</v>
      </c>
      <c r="J39" s="26">
        <v>40512</v>
      </c>
      <c r="K39" s="30">
        <v>763068800</v>
      </c>
      <c r="L39" s="47"/>
      <c r="M39" s="29"/>
      <c r="N39" s="28" t="s">
        <v>159</v>
      </c>
      <c r="O39" s="28" t="s">
        <v>46</v>
      </c>
      <c r="P39" s="28" t="s">
        <v>202</v>
      </c>
      <c r="Q39" s="48" t="s">
        <v>203</v>
      </c>
    </row>
    <row r="40" spans="1:17" s="44" customFormat="1" ht="33.75" x14ac:dyDescent="0.2">
      <c r="A40" s="44">
        <v>35</v>
      </c>
      <c r="B40" s="45">
        <v>2009</v>
      </c>
      <c r="C40" s="46">
        <v>303</v>
      </c>
      <c r="D40" s="26">
        <v>40045</v>
      </c>
      <c r="E40" s="27" t="s">
        <v>255</v>
      </c>
      <c r="F40" s="29">
        <v>8300776556</v>
      </c>
      <c r="G40" s="29" t="s">
        <v>253</v>
      </c>
      <c r="H40" s="27" t="s">
        <v>254</v>
      </c>
      <c r="I40" s="26">
        <v>40045</v>
      </c>
      <c r="J40" s="26">
        <v>40482</v>
      </c>
      <c r="K40" s="30">
        <f>359091200+179545000</f>
        <v>538636200</v>
      </c>
      <c r="L40" s="47">
        <v>179545000</v>
      </c>
      <c r="M40" s="29" t="s">
        <v>45</v>
      </c>
      <c r="N40" s="28" t="s">
        <v>159</v>
      </c>
      <c r="O40" s="28" t="s">
        <v>46</v>
      </c>
      <c r="P40" s="28" t="s">
        <v>202</v>
      </c>
      <c r="Q40" s="48" t="s">
        <v>203</v>
      </c>
    </row>
    <row r="41" spans="1:17" s="44" customFormat="1" ht="56.25" x14ac:dyDescent="0.2">
      <c r="A41" s="44">
        <v>36</v>
      </c>
      <c r="B41" s="45">
        <v>2009</v>
      </c>
      <c r="C41" s="46">
        <v>305</v>
      </c>
      <c r="D41" s="26">
        <v>40046</v>
      </c>
      <c r="E41" s="27" t="s">
        <v>139</v>
      </c>
      <c r="F41" s="29">
        <v>89999990927</v>
      </c>
      <c r="G41" s="29" t="s">
        <v>140</v>
      </c>
      <c r="H41" s="27" t="s">
        <v>256</v>
      </c>
      <c r="I41" s="26">
        <v>40046</v>
      </c>
      <c r="J41" s="26">
        <v>40268</v>
      </c>
      <c r="K41" s="30">
        <v>345000000</v>
      </c>
      <c r="L41" s="47"/>
      <c r="M41" s="29"/>
      <c r="N41" s="28" t="s">
        <v>159</v>
      </c>
      <c r="O41" s="28" t="s">
        <v>182</v>
      </c>
      <c r="P41" s="28" t="s">
        <v>194</v>
      </c>
      <c r="Q41" s="48" t="s">
        <v>43</v>
      </c>
    </row>
    <row r="42" spans="1:17" s="44" customFormat="1" ht="33.75" x14ac:dyDescent="0.2">
      <c r="A42" s="44">
        <v>37</v>
      </c>
      <c r="B42" s="45">
        <v>2009</v>
      </c>
      <c r="C42" s="46">
        <v>307</v>
      </c>
      <c r="D42" s="26">
        <v>40050</v>
      </c>
      <c r="E42" s="27" t="s">
        <v>257</v>
      </c>
      <c r="F42" s="29">
        <v>8300154192</v>
      </c>
      <c r="G42" s="29" t="s">
        <v>158</v>
      </c>
      <c r="H42" s="27" t="s">
        <v>258</v>
      </c>
      <c r="I42" s="26">
        <v>40058</v>
      </c>
      <c r="J42" s="26">
        <v>40542</v>
      </c>
      <c r="K42" s="30">
        <v>15000000</v>
      </c>
      <c r="L42" s="47"/>
      <c r="M42" s="29" t="s">
        <v>259</v>
      </c>
      <c r="N42" s="28" t="s">
        <v>159</v>
      </c>
      <c r="O42" s="28" t="s">
        <v>182</v>
      </c>
      <c r="P42" s="28" t="s">
        <v>118</v>
      </c>
      <c r="Q42" s="48" t="s">
        <v>260</v>
      </c>
    </row>
    <row r="43" spans="1:17" s="44" customFormat="1" ht="33.75" x14ac:dyDescent="0.2">
      <c r="A43" s="44">
        <v>38</v>
      </c>
      <c r="B43" s="45">
        <v>2009</v>
      </c>
      <c r="C43" s="46">
        <v>311</v>
      </c>
      <c r="D43" s="26">
        <v>40051</v>
      </c>
      <c r="E43" s="27" t="s">
        <v>145</v>
      </c>
      <c r="F43" s="29">
        <v>8999990633</v>
      </c>
      <c r="G43" s="29" t="s">
        <v>261</v>
      </c>
      <c r="H43" s="27" t="s">
        <v>262</v>
      </c>
      <c r="I43" s="26">
        <v>40051</v>
      </c>
      <c r="J43" s="26">
        <v>40355</v>
      </c>
      <c r="K43" s="30">
        <v>488862519</v>
      </c>
      <c r="L43" s="47"/>
      <c r="M43" s="29"/>
      <c r="N43" s="28" t="s">
        <v>159</v>
      </c>
      <c r="O43" s="28" t="s">
        <v>176</v>
      </c>
      <c r="P43" s="28" t="s">
        <v>250</v>
      </c>
      <c r="Q43" s="48" t="s">
        <v>150</v>
      </c>
    </row>
    <row r="44" spans="1:17" s="44" customFormat="1" ht="45" x14ac:dyDescent="0.2">
      <c r="A44" s="44">
        <v>39</v>
      </c>
      <c r="B44" s="45">
        <v>2009</v>
      </c>
      <c r="C44" s="46">
        <v>325</v>
      </c>
      <c r="D44" s="26">
        <v>40060</v>
      </c>
      <c r="E44" s="27" t="s">
        <v>263</v>
      </c>
      <c r="F44" s="29">
        <v>98535507</v>
      </c>
      <c r="G44" s="29" t="s">
        <v>158</v>
      </c>
      <c r="H44" s="27" t="s">
        <v>264</v>
      </c>
      <c r="I44" s="26">
        <v>40065</v>
      </c>
      <c r="J44" s="26">
        <v>40543</v>
      </c>
      <c r="K44" s="30">
        <v>429200000</v>
      </c>
      <c r="L44" s="47"/>
      <c r="M44" s="29"/>
      <c r="N44" s="28" t="s">
        <v>159</v>
      </c>
      <c r="O44" s="28" t="s">
        <v>176</v>
      </c>
      <c r="P44" s="28" t="s">
        <v>265</v>
      </c>
      <c r="Q44" s="48" t="s">
        <v>59</v>
      </c>
    </row>
    <row r="45" spans="1:17" s="44" customFormat="1" ht="33.75" x14ac:dyDescent="0.2">
      <c r="A45" s="44">
        <v>40</v>
      </c>
      <c r="B45" s="45">
        <v>2009</v>
      </c>
      <c r="C45" s="46">
        <v>326</v>
      </c>
      <c r="D45" s="26">
        <v>40063</v>
      </c>
      <c r="E45" s="27" t="s">
        <v>247</v>
      </c>
      <c r="F45" s="29">
        <v>8600137201</v>
      </c>
      <c r="G45" s="29" t="s">
        <v>248</v>
      </c>
      <c r="H45" s="27" t="s">
        <v>266</v>
      </c>
      <c r="I45" s="26">
        <v>40073</v>
      </c>
      <c r="J45" s="26">
        <v>40390</v>
      </c>
      <c r="K45" s="30">
        <v>296000000</v>
      </c>
      <c r="L45" s="47"/>
      <c r="M45" s="29"/>
      <c r="N45" s="28" t="s">
        <v>159</v>
      </c>
      <c r="O45" s="28" t="s">
        <v>267</v>
      </c>
      <c r="P45" s="28" t="s">
        <v>250</v>
      </c>
      <c r="Q45" s="48" t="s">
        <v>150</v>
      </c>
    </row>
    <row r="46" spans="1:17" s="44" customFormat="1" ht="45" x14ac:dyDescent="0.2">
      <c r="A46" s="44">
        <v>41</v>
      </c>
      <c r="B46" s="45">
        <v>2009</v>
      </c>
      <c r="C46" s="46">
        <v>334</v>
      </c>
      <c r="D46" s="26">
        <v>40066</v>
      </c>
      <c r="E46" s="27" t="s">
        <v>268</v>
      </c>
      <c r="F46" s="29">
        <v>8999990260</v>
      </c>
      <c r="G46" s="29" t="s">
        <v>261</v>
      </c>
      <c r="H46" s="27" t="s">
        <v>269</v>
      </c>
      <c r="I46" s="26">
        <v>40074</v>
      </c>
      <c r="J46" s="26">
        <v>40390</v>
      </c>
      <c r="K46" s="30">
        <v>300000000000</v>
      </c>
      <c r="L46" s="47"/>
      <c r="M46" s="29"/>
      <c r="N46" s="28" t="s">
        <v>159</v>
      </c>
      <c r="O46" s="28" t="s">
        <v>160</v>
      </c>
      <c r="P46" s="28" t="s">
        <v>161</v>
      </c>
      <c r="Q46" s="48" t="s">
        <v>56</v>
      </c>
    </row>
    <row r="47" spans="1:17" s="44" customFormat="1" ht="67.5" x14ac:dyDescent="0.2">
      <c r="A47" s="44">
        <v>42</v>
      </c>
      <c r="B47" s="45">
        <v>2009</v>
      </c>
      <c r="C47" s="46">
        <v>342</v>
      </c>
      <c r="D47" s="26">
        <v>40071</v>
      </c>
      <c r="E47" s="27" t="s">
        <v>270</v>
      </c>
      <c r="F47" s="29">
        <v>79691004</v>
      </c>
      <c r="G47" s="29" t="s">
        <v>158</v>
      </c>
      <c r="H47" s="27" t="s">
        <v>271</v>
      </c>
      <c r="I47" s="26">
        <v>40071</v>
      </c>
      <c r="J47" s="26">
        <v>40573</v>
      </c>
      <c r="K47" s="30">
        <f>73530000+30637500</f>
        <v>104167500</v>
      </c>
      <c r="L47" s="47">
        <v>30637500</v>
      </c>
      <c r="M47" s="29" t="s">
        <v>272</v>
      </c>
      <c r="N47" s="28" t="s">
        <v>159</v>
      </c>
      <c r="O47" s="28" t="s">
        <v>160</v>
      </c>
      <c r="P47" s="28" t="s">
        <v>232</v>
      </c>
      <c r="Q47" s="48" t="s">
        <v>102</v>
      </c>
    </row>
    <row r="48" spans="1:17" s="44" customFormat="1" ht="33.75" x14ac:dyDescent="0.2">
      <c r="A48" s="44">
        <v>43</v>
      </c>
      <c r="B48" s="45">
        <v>2009</v>
      </c>
      <c r="C48" s="46">
        <v>355</v>
      </c>
      <c r="D48" s="26">
        <v>40087</v>
      </c>
      <c r="E48" s="27" t="s">
        <v>273</v>
      </c>
      <c r="F48" s="29">
        <v>9869891</v>
      </c>
      <c r="G48" s="29" t="s">
        <v>158</v>
      </c>
      <c r="H48" s="27" t="s">
        <v>274</v>
      </c>
      <c r="I48" s="26">
        <v>40087</v>
      </c>
      <c r="J48" s="26">
        <v>40451</v>
      </c>
      <c r="K48" s="30">
        <v>46759836</v>
      </c>
      <c r="L48" s="47"/>
      <c r="M48" s="29"/>
      <c r="N48" s="28" t="s">
        <v>159</v>
      </c>
      <c r="O48" s="28" t="s">
        <v>160</v>
      </c>
      <c r="P48" s="28" t="s">
        <v>161</v>
      </c>
      <c r="Q48" s="48" t="s">
        <v>102</v>
      </c>
    </row>
    <row r="49" spans="1:17" s="44" customFormat="1" ht="45" x14ac:dyDescent="0.2">
      <c r="A49" s="44">
        <v>44</v>
      </c>
      <c r="B49" s="45">
        <v>2009</v>
      </c>
      <c r="C49" s="46">
        <v>356</v>
      </c>
      <c r="D49" s="26">
        <v>40087</v>
      </c>
      <c r="E49" s="27" t="s">
        <v>275</v>
      </c>
      <c r="F49" s="29">
        <v>52312696</v>
      </c>
      <c r="G49" s="29" t="s">
        <v>158</v>
      </c>
      <c r="H49" s="27" t="s">
        <v>276</v>
      </c>
      <c r="I49" s="26">
        <v>40087</v>
      </c>
      <c r="J49" s="26">
        <v>40451</v>
      </c>
      <c r="K49" s="30">
        <v>39228108</v>
      </c>
      <c r="L49" s="47"/>
      <c r="M49" s="29"/>
      <c r="N49" s="28" t="s">
        <v>159</v>
      </c>
      <c r="O49" s="28" t="s">
        <v>160</v>
      </c>
      <c r="P49" s="28" t="s">
        <v>161</v>
      </c>
      <c r="Q49" s="48" t="s">
        <v>102</v>
      </c>
    </row>
    <row r="50" spans="1:17" s="44" customFormat="1" ht="45" x14ac:dyDescent="0.2">
      <c r="A50" s="44">
        <v>45</v>
      </c>
      <c r="B50" s="45">
        <v>2009</v>
      </c>
      <c r="C50" s="46">
        <v>362</v>
      </c>
      <c r="D50" s="26">
        <v>40094</v>
      </c>
      <c r="E50" s="27" t="s">
        <v>277</v>
      </c>
      <c r="F50" s="29">
        <v>79958959</v>
      </c>
      <c r="G50" s="29" t="s">
        <v>158</v>
      </c>
      <c r="H50" s="27" t="s">
        <v>278</v>
      </c>
      <c r="I50" s="26">
        <v>40100</v>
      </c>
      <c r="J50" s="26">
        <v>40268</v>
      </c>
      <c r="K50" s="30">
        <v>45511360</v>
      </c>
      <c r="L50" s="47"/>
      <c r="M50" s="29"/>
      <c r="N50" s="28" t="s">
        <v>159</v>
      </c>
      <c r="O50" s="28" t="s">
        <v>182</v>
      </c>
      <c r="P50" s="28" t="s">
        <v>279</v>
      </c>
      <c r="Q50" s="48" t="s">
        <v>188</v>
      </c>
    </row>
    <row r="51" spans="1:17" s="44" customFormat="1" ht="56.25" x14ac:dyDescent="0.2">
      <c r="A51" s="44">
        <v>46</v>
      </c>
      <c r="B51" s="45">
        <v>2009</v>
      </c>
      <c r="C51" s="46">
        <v>365</v>
      </c>
      <c r="D51" s="26">
        <v>40099</v>
      </c>
      <c r="E51" s="27" t="s">
        <v>280</v>
      </c>
      <c r="F51" s="29">
        <v>8000729770</v>
      </c>
      <c r="G51" s="29" t="s">
        <v>281</v>
      </c>
      <c r="H51" s="27" t="s">
        <v>282</v>
      </c>
      <c r="I51" s="26">
        <v>40101</v>
      </c>
      <c r="J51" s="26">
        <v>40389</v>
      </c>
      <c r="K51" s="30">
        <v>450000000</v>
      </c>
      <c r="L51" s="47"/>
      <c r="M51" s="29"/>
      <c r="N51" s="28" t="s">
        <v>159</v>
      </c>
      <c r="O51" s="28" t="s">
        <v>283</v>
      </c>
      <c r="P51" s="28" t="s">
        <v>284</v>
      </c>
      <c r="Q51" s="48" t="s">
        <v>49</v>
      </c>
    </row>
    <row r="52" spans="1:17" s="44" customFormat="1" ht="45" x14ac:dyDescent="0.2">
      <c r="A52" s="44">
        <v>47</v>
      </c>
      <c r="B52" s="45">
        <v>2009</v>
      </c>
      <c r="C52" s="46">
        <v>366</v>
      </c>
      <c r="D52" s="26">
        <v>40099</v>
      </c>
      <c r="E52" s="27" t="s">
        <v>285</v>
      </c>
      <c r="F52" s="29">
        <v>52261735</v>
      </c>
      <c r="G52" s="29" t="s">
        <v>158</v>
      </c>
      <c r="H52" s="27" t="s">
        <v>286</v>
      </c>
      <c r="I52" s="26">
        <v>40100</v>
      </c>
      <c r="J52" s="26">
        <v>40268</v>
      </c>
      <c r="K52" s="30">
        <v>36869478</v>
      </c>
      <c r="L52" s="47"/>
      <c r="M52" s="29"/>
      <c r="N52" s="28" t="s">
        <v>159</v>
      </c>
      <c r="O52" s="28" t="s">
        <v>182</v>
      </c>
      <c r="P52" s="28" t="s">
        <v>287</v>
      </c>
      <c r="Q52" s="48" t="s">
        <v>188</v>
      </c>
    </row>
    <row r="53" spans="1:17" s="44" customFormat="1" ht="22.5" x14ac:dyDescent="0.2">
      <c r="A53" s="44">
        <v>48</v>
      </c>
      <c r="B53" s="45">
        <v>2009</v>
      </c>
      <c r="C53" s="46">
        <v>369</v>
      </c>
      <c r="D53" s="26">
        <v>40101</v>
      </c>
      <c r="E53" s="27" t="s">
        <v>142</v>
      </c>
      <c r="F53" s="29">
        <v>899999034</v>
      </c>
      <c r="G53" s="29" t="s">
        <v>261</v>
      </c>
      <c r="H53" s="27" t="s">
        <v>288</v>
      </c>
      <c r="I53" s="26">
        <v>40101</v>
      </c>
      <c r="J53" s="26">
        <v>40512</v>
      </c>
      <c r="K53" s="30">
        <v>6720298426</v>
      </c>
      <c r="L53" s="47"/>
      <c r="M53" s="29" t="s">
        <v>259</v>
      </c>
      <c r="N53" s="28" t="s">
        <v>159</v>
      </c>
      <c r="O53" s="28" t="s">
        <v>182</v>
      </c>
      <c r="P53" s="28" t="s">
        <v>289</v>
      </c>
      <c r="Q53" s="48" t="s">
        <v>43</v>
      </c>
    </row>
    <row r="54" spans="1:17" s="44" customFormat="1" ht="90" x14ac:dyDescent="0.2">
      <c r="A54" s="44">
        <v>49</v>
      </c>
      <c r="B54" s="45">
        <v>2009</v>
      </c>
      <c r="C54" s="46">
        <v>388</v>
      </c>
      <c r="D54" s="26">
        <v>40109</v>
      </c>
      <c r="E54" s="27" t="s">
        <v>290</v>
      </c>
      <c r="F54" s="51">
        <v>9000969745</v>
      </c>
      <c r="G54" s="29" t="s">
        <v>291</v>
      </c>
      <c r="H54" s="27" t="s">
        <v>292</v>
      </c>
      <c r="I54" s="26">
        <v>40109</v>
      </c>
      <c r="J54" s="26">
        <v>43761</v>
      </c>
      <c r="K54" s="30">
        <v>7177400000</v>
      </c>
      <c r="L54" s="47"/>
      <c r="M54" s="29"/>
      <c r="N54" s="28" t="s">
        <v>159</v>
      </c>
      <c r="O54" s="28" t="s">
        <v>182</v>
      </c>
      <c r="P54" s="28" t="s">
        <v>293</v>
      </c>
      <c r="Q54" s="48" t="s">
        <v>149</v>
      </c>
    </row>
    <row r="55" spans="1:17" s="44" customFormat="1" ht="33.75" x14ac:dyDescent="0.2">
      <c r="A55" s="44">
        <v>50</v>
      </c>
      <c r="B55" s="45">
        <v>2009</v>
      </c>
      <c r="C55" s="46">
        <v>391</v>
      </c>
      <c r="D55" s="26">
        <v>40113</v>
      </c>
      <c r="E55" s="27" t="s">
        <v>294</v>
      </c>
      <c r="F55" s="52">
        <v>890270035</v>
      </c>
      <c r="G55" s="29" t="s">
        <v>291</v>
      </c>
      <c r="H55" s="27" t="s">
        <v>295</v>
      </c>
      <c r="I55" s="26">
        <v>40113</v>
      </c>
      <c r="J55" s="26">
        <v>43773</v>
      </c>
      <c r="K55" s="30">
        <v>10305000000</v>
      </c>
      <c r="L55" s="47"/>
      <c r="M55" s="29"/>
      <c r="N55" s="28" t="s">
        <v>159</v>
      </c>
      <c r="O55" s="28" t="s">
        <v>182</v>
      </c>
      <c r="P55" s="28" t="s">
        <v>296</v>
      </c>
      <c r="Q55" s="48" t="s">
        <v>149</v>
      </c>
    </row>
    <row r="56" spans="1:17" s="44" customFormat="1" ht="45" x14ac:dyDescent="0.2">
      <c r="A56" s="44">
        <v>51</v>
      </c>
      <c r="B56" s="45">
        <v>2009</v>
      </c>
      <c r="C56" s="46">
        <v>394</v>
      </c>
      <c r="D56" s="26">
        <v>40114</v>
      </c>
      <c r="E56" s="27" t="s">
        <v>297</v>
      </c>
      <c r="F56" s="29">
        <v>52108752</v>
      </c>
      <c r="G56" s="29" t="s">
        <v>158</v>
      </c>
      <c r="H56" s="27" t="s">
        <v>298</v>
      </c>
      <c r="I56" s="26">
        <v>40115</v>
      </c>
      <c r="J56" s="26">
        <v>40527</v>
      </c>
      <c r="K56" s="30">
        <f>52865908+24609991.5</f>
        <v>77475899.5</v>
      </c>
      <c r="L56" s="47">
        <v>24609991.5</v>
      </c>
      <c r="M56" s="29" t="s">
        <v>299</v>
      </c>
      <c r="N56" s="28" t="s">
        <v>159</v>
      </c>
      <c r="O56" s="28" t="s">
        <v>160</v>
      </c>
      <c r="P56" s="28" t="s">
        <v>300</v>
      </c>
      <c r="Q56" s="48" t="s">
        <v>102</v>
      </c>
    </row>
    <row r="57" spans="1:17" s="44" customFormat="1" ht="22.5" x14ac:dyDescent="0.2">
      <c r="A57" s="44">
        <v>52</v>
      </c>
      <c r="B57" s="45">
        <v>2009</v>
      </c>
      <c r="C57" s="46">
        <v>397</v>
      </c>
      <c r="D57" s="26">
        <v>39749</v>
      </c>
      <c r="E57" s="27" t="s">
        <v>301</v>
      </c>
      <c r="F57" s="29">
        <v>74371681</v>
      </c>
      <c r="G57" s="29" t="s">
        <v>158</v>
      </c>
      <c r="H57" s="27" t="s">
        <v>302</v>
      </c>
      <c r="I57" s="26">
        <v>40114</v>
      </c>
      <c r="J57" s="26">
        <v>40359</v>
      </c>
      <c r="K57" s="30">
        <v>52865908</v>
      </c>
      <c r="L57" s="47"/>
      <c r="M57" s="29"/>
      <c r="N57" s="28" t="s">
        <v>159</v>
      </c>
      <c r="O57" s="28" t="s">
        <v>160</v>
      </c>
      <c r="P57" s="28" t="s">
        <v>303</v>
      </c>
      <c r="Q57" s="48" t="s">
        <v>102</v>
      </c>
    </row>
    <row r="58" spans="1:17" s="44" customFormat="1" ht="45" x14ac:dyDescent="0.2">
      <c r="A58" s="44">
        <v>53</v>
      </c>
      <c r="B58" s="45">
        <v>2009</v>
      </c>
      <c r="C58" s="46">
        <v>405</v>
      </c>
      <c r="D58" s="26">
        <v>40120</v>
      </c>
      <c r="E58" s="27" t="s">
        <v>304</v>
      </c>
      <c r="F58" s="29">
        <v>46453038</v>
      </c>
      <c r="G58" s="29" t="s">
        <v>158</v>
      </c>
      <c r="H58" s="27" t="s">
        <v>305</v>
      </c>
      <c r="I58" s="26">
        <v>40120</v>
      </c>
      <c r="J58" s="26">
        <v>40512</v>
      </c>
      <c r="K58" s="30">
        <f>57652600+23061040</f>
        <v>80713640</v>
      </c>
      <c r="L58" s="47">
        <v>23061040</v>
      </c>
      <c r="M58" s="29" t="s">
        <v>45</v>
      </c>
      <c r="N58" s="28" t="s">
        <v>159</v>
      </c>
      <c r="O58" s="28" t="s">
        <v>176</v>
      </c>
      <c r="P58" s="28" t="s">
        <v>265</v>
      </c>
      <c r="Q58" s="48" t="s">
        <v>59</v>
      </c>
    </row>
    <row r="59" spans="1:17" s="44" customFormat="1" ht="33.75" x14ac:dyDescent="0.2">
      <c r="A59" s="44">
        <v>54</v>
      </c>
      <c r="B59" s="45">
        <v>2009</v>
      </c>
      <c r="C59" s="46">
        <v>408</v>
      </c>
      <c r="D59" s="26">
        <v>40120</v>
      </c>
      <c r="E59" s="27" t="s">
        <v>306</v>
      </c>
      <c r="F59" s="29">
        <v>52409209</v>
      </c>
      <c r="G59" s="29" t="s">
        <v>158</v>
      </c>
      <c r="H59" s="27" t="s">
        <v>307</v>
      </c>
      <c r="I59" s="26">
        <v>40120</v>
      </c>
      <c r="J59" s="26">
        <v>40359</v>
      </c>
      <c r="K59" s="30">
        <v>48299750</v>
      </c>
      <c r="L59" s="47"/>
      <c r="M59" s="29"/>
      <c r="N59" s="28" t="s">
        <v>159</v>
      </c>
      <c r="O59" s="28" t="s">
        <v>160</v>
      </c>
      <c r="P59" s="28" t="s">
        <v>308</v>
      </c>
      <c r="Q59" s="48" t="s">
        <v>102</v>
      </c>
    </row>
    <row r="60" spans="1:17" s="44" customFormat="1" ht="56.25" x14ac:dyDescent="0.2">
      <c r="A60" s="44">
        <v>55</v>
      </c>
      <c r="B60" s="45">
        <v>2009</v>
      </c>
      <c r="C60" s="46">
        <v>412</v>
      </c>
      <c r="D60" s="26">
        <v>40122</v>
      </c>
      <c r="E60" s="27" t="s">
        <v>309</v>
      </c>
      <c r="F60" s="29">
        <v>14948629</v>
      </c>
      <c r="G60" s="29" t="s">
        <v>291</v>
      </c>
      <c r="H60" s="27" t="s">
        <v>310</v>
      </c>
      <c r="I60" s="26">
        <v>40122</v>
      </c>
      <c r="J60" s="26">
        <v>43774</v>
      </c>
      <c r="K60" s="30">
        <v>9062000000</v>
      </c>
      <c r="L60" s="47"/>
      <c r="M60" s="29"/>
      <c r="N60" s="28" t="s">
        <v>159</v>
      </c>
      <c r="O60" s="28" t="s">
        <v>182</v>
      </c>
      <c r="P60" s="28" t="s">
        <v>293</v>
      </c>
      <c r="Q60" s="48" t="s">
        <v>149</v>
      </c>
    </row>
    <row r="61" spans="1:17" s="44" customFormat="1" ht="33.75" x14ac:dyDescent="0.2">
      <c r="A61" s="44">
        <v>56</v>
      </c>
      <c r="B61" s="45">
        <v>2009</v>
      </c>
      <c r="C61" s="46">
        <v>414</v>
      </c>
      <c r="D61" s="26">
        <v>40123</v>
      </c>
      <c r="E61" s="27" t="s">
        <v>311</v>
      </c>
      <c r="F61" s="29">
        <v>31265167</v>
      </c>
      <c r="G61" s="29" t="s">
        <v>158</v>
      </c>
      <c r="H61" s="27" t="s">
        <v>312</v>
      </c>
      <c r="I61" s="26">
        <v>40123</v>
      </c>
      <c r="J61" s="26">
        <v>40451</v>
      </c>
      <c r="K61" s="30">
        <v>63033509</v>
      </c>
      <c r="L61" s="47">
        <v>11530520</v>
      </c>
      <c r="M61" s="29" t="s">
        <v>313</v>
      </c>
      <c r="N61" s="28" t="s">
        <v>159</v>
      </c>
      <c r="O61" s="28" t="s">
        <v>176</v>
      </c>
      <c r="P61" s="28" t="s">
        <v>265</v>
      </c>
      <c r="Q61" s="48" t="s">
        <v>59</v>
      </c>
    </row>
    <row r="62" spans="1:17" s="44" customFormat="1" ht="33.75" x14ac:dyDescent="0.2">
      <c r="A62" s="44">
        <v>57</v>
      </c>
      <c r="B62" s="45">
        <v>2009</v>
      </c>
      <c r="C62" s="46">
        <v>415</v>
      </c>
      <c r="D62" s="26">
        <v>40123</v>
      </c>
      <c r="E62" s="27" t="s">
        <v>314</v>
      </c>
      <c r="F62" s="29">
        <v>20449811</v>
      </c>
      <c r="G62" s="29" t="s">
        <v>158</v>
      </c>
      <c r="H62" s="27" t="s">
        <v>312</v>
      </c>
      <c r="I62" s="26">
        <v>40123</v>
      </c>
      <c r="J62" s="26">
        <v>40497</v>
      </c>
      <c r="K62" s="30" t="s">
        <v>315</v>
      </c>
      <c r="L62" s="47" t="s">
        <v>316</v>
      </c>
      <c r="M62" s="29" t="s">
        <v>317</v>
      </c>
      <c r="N62" s="28" t="s">
        <v>159</v>
      </c>
      <c r="O62" s="28" t="s">
        <v>176</v>
      </c>
      <c r="P62" s="28" t="s">
        <v>265</v>
      </c>
      <c r="Q62" s="48" t="s">
        <v>59</v>
      </c>
    </row>
    <row r="63" spans="1:17" s="44" customFormat="1" ht="33.75" x14ac:dyDescent="0.2">
      <c r="A63" s="44">
        <v>58</v>
      </c>
      <c r="B63" s="45">
        <v>2009</v>
      </c>
      <c r="C63" s="46">
        <v>416</v>
      </c>
      <c r="D63" s="26">
        <v>40123</v>
      </c>
      <c r="E63" s="27" t="s">
        <v>88</v>
      </c>
      <c r="F63" s="29">
        <v>79881752</v>
      </c>
      <c r="G63" s="29" t="s">
        <v>158</v>
      </c>
      <c r="H63" s="27" t="s">
        <v>318</v>
      </c>
      <c r="I63" s="26">
        <v>40123</v>
      </c>
      <c r="J63" s="26">
        <v>40436</v>
      </c>
      <c r="K63" s="30">
        <v>44654666</v>
      </c>
      <c r="L63" s="47">
        <v>10700000</v>
      </c>
      <c r="M63" s="29" t="s">
        <v>319</v>
      </c>
      <c r="N63" s="28" t="s">
        <v>159</v>
      </c>
      <c r="O63" s="28" t="s">
        <v>160</v>
      </c>
      <c r="P63" s="28" t="s">
        <v>66</v>
      </c>
      <c r="Q63" s="48" t="s">
        <v>198</v>
      </c>
    </row>
    <row r="64" spans="1:17" s="44" customFormat="1" ht="33.75" x14ac:dyDescent="0.2">
      <c r="A64" s="44">
        <v>59</v>
      </c>
      <c r="B64" s="45">
        <v>2009</v>
      </c>
      <c r="C64" s="46">
        <v>417</v>
      </c>
      <c r="D64" s="26">
        <v>40126</v>
      </c>
      <c r="E64" s="27" t="s">
        <v>320</v>
      </c>
      <c r="F64" s="29">
        <v>37726915</v>
      </c>
      <c r="G64" s="29" t="s">
        <v>158</v>
      </c>
      <c r="H64" s="27" t="s">
        <v>321</v>
      </c>
      <c r="I64" s="26">
        <v>40126</v>
      </c>
      <c r="J64" s="26">
        <v>40298</v>
      </c>
      <c r="K64" s="30">
        <v>25116932</v>
      </c>
      <c r="L64" s="47"/>
      <c r="M64" s="29"/>
      <c r="N64" s="28" t="s">
        <v>159</v>
      </c>
      <c r="O64" s="28" t="s">
        <v>182</v>
      </c>
      <c r="P64" s="28" t="s">
        <v>322</v>
      </c>
      <c r="Q64" s="48" t="s">
        <v>188</v>
      </c>
    </row>
    <row r="65" spans="1:17" s="44" customFormat="1" ht="33.75" x14ac:dyDescent="0.2">
      <c r="A65" s="44">
        <v>60</v>
      </c>
      <c r="B65" s="45">
        <v>2009</v>
      </c>
      <c r="C65" s="46">
        <v>426</v>
      </c>
      <c r="D65" s="26">
        <v>40129</v>
      </c>
      <c r="E65" s="27" t="s">
        <v>323</v>
      </c>
      <c r="F65" s="29">
        <v>8600073861</v>
      </c>
      <c r="G65" s="29" t="s">
        <v>158</v>
      </c>
      <c r="H65" s="27" t="s">
        <v>324</v>
      </c>
      <c r="I65" s="26">
        <v>40129</v>
      </c>
      <c r="J65" s="26">
        <v>40389</v>
      </c>
      <c r="K65" s="30">
        <v>530000000</v>
      </c>
      <c r="L65" s="47"/>
      <c r="M65" s="29"/>
      <c r="N65" s="28" t="s">
        <v>159</v>
      </c>
      <c r="O65" s="28" t="s">
        <v>267</v>
      </c>
      <c r="P65" s="28" t="s">
        <v>325</v>
      </c>
      <c r="Q65" s="48" t="s">
        <v>49</v>
      </c>
    </row>
    <row r="66" spans="1:17" s="44" customFormat="1" ht="45" x14ac:dyDescent="0.2">
      <c r="A66" s="44">
        <v>61</v>
      </c>
      <c r="B66" s="45">
        <v>2009</v>
      </c>
      <c r="C66" s="46">
        <v>427</v>
      </c>
      <c r="D66" s="26">
        <v>40130</v>
      </c>
      <c r="E66" s="27" t="s">
        <v>145</v>
      </c>
      <c r="F66" s="29">
        <v>8999990633</v>
      </c>
      <c r="G66" s="29" t="s">
        <v>326</v>
      </c>
      <c r="H66" s="27" t="s">
        <v>327</v>
      </c>
      <c r="I66" s="26">
        <v>40130</v>
      </c>
      <c r="J66" s="26">
        <v>40482</v>
      </c>
      <c r="K66" s="30">
        <v>1100000000</v>
      </c>
      <c r="L66" s="47"/>
      <c r="M66" s="29" t="s">
        <v>328</v>
      </c>
      <c r="N66" s="28" t="s">
        <v>159</v>
      </c>
      <c r="O66" s="28" t="s">
        <v>267</v>
      </c>
      <c r="P66" s="28" t="s">
        <v>329</v>
      </c>
      <c r="Q66" s="48" t="s">
        <v>150</v>
      </c>
    </row>
    <row r="67" spans="1:17" s="44" customFormat="1" ht="45" x14ac:dyDescent="0.2">
      <c r="A67" s="44">
        <v>62</v>
      </c>
      <c r="B67" s="45">
        <v>2009</v>
      </c>
      <c r="C67" s="46">
        <v>428</v>
      </c>
      <c r="D67" s="26">
        <v>40130</v>
      </c>
      <c r="E67" s="27" t="s">
        <v>330</v>
      </c>
      <c r="F67" s="29">
        <v>30666206</v>
      </c>
      <c r="G67" s="29" t="s">
        <v>158</v>
      </c>
      <c r="H67" s="27" t="s">
        <v>331</v>
      </c>
      <c r="I67" s="26">
        <v>40130</v>
      </c>
      <c r="J67" s="26">
        <v>40497</v>
      </c>
      <c r="K67" s="30">
        <v>39994763</v>
      </c>
      <c r="L67" s="47" t="s">
        <v>332</v>
      </c>
      <c r="M67" s="29" t="s">
        <v>333</v>
      </c>
      <c r="N67" s="28" t="s">
        <v>159</v>
      </c>
      <c r="O67" s="28" t="s">
        <v>176</v>
      </c>
      <c r="P67" s="28" t="s">
        <v>265</v>
      </c>
      <c r="Q67" s="48" t="s">
        <v>59</v>
      </c>
    </row>
    <row r="68" spans="1:17" s="44" customFormat="1" ht="45" x14ac:dyDescent="0.2">
      <c r="A68" s="44">
        <v>63</v>
      </c>
      <c r="B68" s="45">
        <v>2009</v>
      </c>
      <c r="C68" s="46">
        <v>429</v>
      </c>
      <c r="D68" s="26">
        <v>40130</v>
      </c>
      <c r="E68" s="27" t="s">
        <v>334</v>
      </c>
      <c r="F68" s="29">
        <v>31898565</v>
      </c>
      <c r="G68" s="29" t="s">
        <v>158</v>
      </c>
      <c r="H68" s="27" t="s">
        <v>331</v>
      </c>
      <c r="I68" s="26">
        <v>40130</v>
      </c>
      <c r="J68" s="26">
        <v>40497</v>
      </c>
      <c r="K68" s="30" t="s">
        <v>335</v>
      </c>
      <c r="L68" s="47" t="s">
        <v>336</v>
      </c>
      <c r="M68" s="49" t="s">
        <v>337</v>
      </c>
      <c r="N68" s="28" t="s">
        <v>159</v>
      </c>
      <c r="O68" s="28" t="s">
        <v>176</v>
      </c>
      <c r="P68" s="28" t="s">
        <v>265</v>
      </c>
      <c r="Q68" s="48" t="s">
        <v>59</v>
      </c>
    </row>
    <row r="69" spans="1:17" s="44" customFormat="1" ht="45" x14ac:dyDescent="0.2">
      <c r="A69" s="44">
        <v>64</v>
      </c>
      <c r="B69" s="45">
        <v>2009</v>
      </c>
      <c r="C69" s="46">
        <v>430</v>
      </c>
      <c r="D69" s="26">
        <v>40130</v>
      </c>
      <c r="E69" s="27" t="s">
        <v>105</v>
      </c>
      <c r="F69" s="29">
        <v>11036634</v>
      </c>
      <c r="G69" s="29" t="s">
        <v>158</v>
      </c>
      <c r="H69" s="27" t="s">
        <v>331</v>
      </c>
      <c r="I69" s="26">
        <v>40130</v>
      </c>
      <c r="J69" s="26">
        <v>40497</v>
      </c>
      <c r="K69" s="30" t="s">
        <v>338</v>
      </c>
      <c r="L69" s="47" t="s">
        <v>339</v>
      </c>
      <c r="M69" s="29" t="s">
        <v>340</v>
      </c>
      <c r="N69" s="28" t="s">
        <v>159</v>
      </c>
      <c r="O69" s="28" t="s">
        <v>176</v>
      </c>
      <c r="P69" s="28" t="s">
        <v>265</v>
      </c>
      <c r="Q69" s="48" t="s">
        <v>59</v>
      </c>
    </row>
    <row r="70" spans="1:17" s="44" customFormat="1" ht="33.75" x14ac:dyDescent="0.2">
      <c r="A70" s="44">
        <v>65</v>
      </c>
      <c r="B70" s="45">
        <v>2009</v>
      </c>
      <c r="C70" s="46">
        <v>434</v>
      </c>
      <c r="D70" s="26">
        <v>40134</v>
      </c>
      <c r="E70" s="27" t="s">
        <v>341</v>
      </c>
      <c r="F70" s="29">
        <v>17354181</v>
      </c>
      <c r="G70" s="29" t="s">
        <v>158</v>
      </c>
      <c r="H70" s="27" t="s">
        <v>342</v>
      </c>
      <c r="I70" s="26">
        <v>40134</v>
      </c>
      <c r="J70" s="26">
        <v>40359</v>
      </c>
      <c r="K70" s="30">
        <v>88895972.150000006</v>
      </c>
      <c r="L70" s="47"/>
      <c r="M70" s="29"/>
      <c r="N70" s="28" t="s">
        <v>159</v>
      </c>
      <c r="O70" s="28" t="s">
        <v>46</v>
      </c>
      <c r="P70" s="28" t="s">
        <v>343</v>
      </c>
      <c r="Q70" s="48" t="s">
        <v>46</v>
      </c>
    </row>
    <row r="71" spans="1:17" s="44" customFormat="1" ht="45" x14ac:dyDescent="0.2">
      <c r="A71" s="44">
        <v>66</v>
      </c>
      <c r="B71" s="45">
        <v>2009</v>
      </c>
      <c r="C71" s="46">
        <v>436</v>
      </c>
      <c r="D71" s="26">
        <v>40134</v>
      </c>
      <c r="E71" s="27" t="s">
        <v>344</v>
      </c>
      <c r="F71" s="29">
        <v>791086779</v>
      </c>
      <c r="G71" s="29" t="s">
        <v>158</v>
      </c>
      <c r="H71" s="27" t="s">
        <v>345</v>
      </c>
      <c r="I71" s="26">
        <v>40148</v>
      </c>
      <c r="J71" s="26">
        <v>40512</v>
      </c>
      <c r="K71" s="30">
        <f>167247814+83623907</f>
        <v>250871721</v>
      </c>
      <c r="L71" s="47">
        <v>83623907</v>
      </c>
      <c r="M71" s="29" t="s">
        <v>346</v>
      </c>
      <c r="N71" s="28" t="s">
        <v>159</v>
      </c>
      <c r="O71" s="28" t="s">
        <v>46</v>
      </c>
      <c r="P71" s="28" t="s">
        <v>347</v>
      </c>
      <c r="Q71" s="48" t="s">
        <v>203</v>
      </c>
    </row>
    <row r="72" spans="1:17" s="44" customFormat="1" ht="45" x14ac:dyDescent="0.2">
      <c r="A72" s="44">
        <v>67</v>
      </c>
      <c r="B72" s="45">
        <v>2009</v>
      </c>
      <c r="C72" s="46">
        <v>437</v>
      </c>
      <c r="D72" s="26">
        <v>40135</v>
      </c>
      <c r="E72" s="27" t="s">
        <v>115</v>
      </c>
      <c r="F72" s="29">
        <v>39682240</v>
      </c>
      <c r="G72" s="29" t="s">
        <v>158</v>
      </c>
      <c r="H72" s="27" t="s">
        <v>348</v>
      </c>
      <c r="I72" s="26">
        <v>40135</v>
      </c>
      <c r="J72" s="26">
        <v>40497</v>
      </c>
      <c r="K72" s="30" t="s">
        <v>349</v>
      </c>
      <c r="L72" s="47" t="s">
        <v>350</v>
      </c>
      <c r="M72" s="29" t="s">
        <v>351</v>
      </c>
      <c r="N72" s="28" t="s">
        <v>159</v>
      </c>
      <c r="O72" s="28" t="s">
        <v>176</v>
      </c>
      <c r="P72" s="28" t="s">
        <v>265</v>
      </c>
      <c r="Q72" s="48" t="s">
        <v>59</v>
      </c>
    </row>
    <row r="73" spans="1:17" s="44" customFormat="1" ht="33.75" x14ac:dyDescent="0.2">
      <c r="A73" s="44">
        <v>68</v>
      </c>
      <c r="B73" s="45">
        <v>2009</v>
      </c>
      <c r="C73" s="46">
        <v>438</v>
      </c>
      <c r="D73" s="26">
        <v>40135</v>
      </c>
      <c r="E73" s="27" t="s">
        <v>352</v>
      </c>
      <c r="F73" s="29">
        <v>11200390</v>
      </c>
      <c r="G73" s="29" t="s">
        <v>158</v>
      </c>
      <c r="H73" s="27" t="s">
        <v>353</v>
      </c>
      <c r="I73" s="26">
        <v>40135</v>
      </c>
      <c r="J73" s="26">
        <v>40497</v>
      </c>
      <c r="K73" s="30">
        <v>47680478</v>
      </c>
      <c r="L73" s="47" t="s">
        <v>354</v>
      </c>
      <c r="M73" s="29" t="s">
        <v>337</v>
      </c>
      <c r="N73" s="28" t="s">
        <v>159</v>
      </c>
      <c r="O73" s="28" t="s">
        <v>176</v>
      </c>
      <c r="P73" s="28" t="s">
        <v>265</v>
      </c>
      <c r="Q73" s="48" t="s">
        <v>59</v>
      </c>
    </row>
    <row r="74" spans="1:17" s="44" customFormat="1" ht="33.75" x14ac:dyDescent="0.2">
      <c r="A74" s="44">
        <v>69</v>
      </c>
      <c r="B74" s="45">
        <v>2009</v>
      </c>
      <c r="C74" s="46">
        <v>439</v>
      </c>
      <c r="D74" s="26">
        <v>40135</v>
      </c>
      <c r="E74" s="27" t="s">
        <v>355</v>
      </c>
      <c r="F74" s="29">
        <v>79517228</v>
      </c>
      <c r="G74" s="29" t="s">
        <v>158</v>
      </c>
      <c r="H74" s="27" t="s">
        <v>356</v>
      </c>
      <c r="I74" s="26">
        <v>40135</v>
      </c>
      <c r="J74" s="26">
        <v>40497</v>
      </c>
      <c r="K74" s="30">
        <v>50144218</v>
      </c>
      <c r="L74" s="47" t="s">
        <v>357</v>
      </c>
      <c r="M74" s="29" t="s">
        <v>337</v>
      </c>
      <c r="N74" s="28" t="s">
        <v>159</v>
      </c>
      <c r="O74" s="28" t="s">
        <v>176</v>
      </c>
      <c r="P74" s="28" t="s">
        <v>265</v>
      </c>
      <c r="Q74" s="48" t="s">
        <v>59</v>
      </c>
    </row>
    <row r="75" spans="1:17" s="44" customFormat="1" ht="33.75" x14ac:dyDescent="0.2">
      <c r="A75" s="44">
        <v>70</v>
      </c>
      <c r="B75" s="45">
        <v>2009</v>
      </c>
      <c r="C75" s="46">
        <v>440</v>
      </c>
      <c r="D75" s="26">
        <v>40135</v>
      </c>
      <c r="E75" s="27" t="s">
        <v>111</v>
      </c>
      <c r="F75" s="29">
        <v>43255977</v>
      </c>
      <c r="G75" s="29" t="s">
        <v>158</v>
      </c>
      <c r="H75" s="27" t="s">
        <v>358</v>
      </c>
      <c r="I75" s="26">
        <v>40135</v>
      </c>
      <c r="J75" s="26">
        <v>40497</v>
      </c>
      <c r="K75" s="30">
        <f>20569138+4760678+3570509</f>
        <v>28900325</v>
      </c>
      <c r="L75" s="47" t="s">
        <v>359</v>
      </c>
      <c r="M75" s="29" t="s">
        <v>360</v>
      </c>
      <c r="N75" s="28" t="s">
        <v>159</v>
      </c>
      <c r="O75" s="28" t="s">
        <v>176</v>
      </c>
      <c r="P75" s="28" t="s">
        <v>265</v>
      </c>
      <c r="Q75" s="48" t="s">
        <v>59</v>
      </c>
    </row>
    <row r="76" spans="1:17" s="44" customFormat="1" ht="33.75" x14ac:dyDescent="0.2">
      <c r="A76" s="44">
        <v>71</v>
      </c>
      <c r="B76" s="45">
        <v>2009</v>
      </c>
      <c r="C76" s="46">
        <v>442</v>
      </c>
      <c r="D76" s="26">
        <v>40137</v>
      </c>
      <c r="E76" s="27" t="s">
        <v>361</v>
      </c>
      <c r="F76" s="29">
        <v>51719461</v>
      </c>
      <c r="G76" s="29" t="s">
        <v>158</v>
      </c>
      <c r="H76" s="27" t="s">
        <v>362</v>
      </c>
      <c r="I76" s="26">
        <v>40137</v>
      </c>
      <c r="J76" s="26">
        <v>40436</v>
      </c>
      <c r="K76" s="30">
        <f>59500000+18750000</f>
        <v>78250000</v>
      </c>
      <c r="L76" s="47">
        <v>18750000</v>
      </c>
      <c r="M76" s="29" t="s">
        <v>363</v>
      </c>
      <c r="N76" s="28" t="s">
        <v>159</v>
      </c>
      <c r="O76" s="28" t="s">
        <v>160</v>
      </c>
      <c r="P76" s="28" t="s">
        <v>364</v>
      </c>
      <c r="Q76" s="48" t="s">
        <v>198</v>
      </c>
    </row>
    <row r="77" spans="1:17" s="44" customFormat="1" ht="33.75" x14ac:dyDescent="0.2">
      <c r="A77" s="44">
        <v>72</v>
      </c>
      <c r="B77" s="45">
        <v>2009</v>
      </c>
      <c r="C77" s="46">
        <v>443</v>
      </c>
      <c r="D77" s="26">
        <v>40137</v>
      </c>
      <c r="E77" s="27" t="s">
        <v>365</v>
      </c>
      <c r="F77" s="29">
        <v>1019006940</v>
      </c>
      <c r="G77" s="29" t="s">
        <v>158</v>
      </c>
      <c r="H77" s="27" t="s">
        <v>366</v>
      </c>
      <c r="I77" s="26">
        <v>40137</v>
      </c>
      <c r="J77" s="26">
        <v>40497</v>
      </c>
      <c r="K77" s="30" t="s">
        <v>367</v>
      </c>
      <c r="L77" s="47" t="s">
        <v>368</v>
      </c>
      <c r="M77" s="29" t="s">
        <v>369</v>
      </c>
      <c r="N77" s="28" t="s">
        <v>159</v>
      </c>
      <c r="O77" s="28" t="s">
        <v>176</v>
      </c>
      <c r="P77" s="28" t="s">
        <v>265</v>
      </c>
      <c r="Q77" s="48" t="s">
        <v>59</v>
      </c>
    </row>
    <row r="78" spans="1:17" s="44" customFormat="1" ht="45" x14ac:dyDescent="0.2">
      <c r="A78" s="44">
        <v>73</v>
      </c>
      <c r="B78" s="45">
        <v>2009</v>
      </c>
      <c r="C78" s="46">
        <v>446</v>
      </c>
      <c r="D78" s="26">
        <v>40137</v>
      </c>
      <c r="E78" s="27" t="s">
        <v>370</v>
      </c>
      <c r="F78" s="29">
        <v>39542349</v>
      </c>
      <c r="G78" s="29" t="s">
        <v>158</v>
      </c>
      <c r="H78" s="27" t="s">
        <v>371</v>
      </c>
      <c r="I78" s="26">
        <v>40137</v>
      </c>
      <c r="J78" s="26">
        <v>40436</v>
      </c>
      <c r="K78" s="30">
        <f>73383333.14+23125000</f>
        <v>96508333.140000001</v>
      </c>
      <c r="L78" s="47">
        <v>23125000</v>
      </c>
      <c r="M78" s="29" t="s">
        <v>319</v>
      </c>
      <c r="N78" s="28" t="s">
        <v>159</v>
      </c>
      <c r="O78" s="28" t="s">
        <v>160</v>
      </c>
      <c r="P78" s="28" t="s">
        <v>372</v>
      </c>
      <c r="Q78" s="48" t="s">
        <v>198</v>
      </c>
    </row>
    <row r="79" spans="1:17" s="44" customFormat="1" ht="123.75" x14ac:dyDescent="0.2">
      <c r="A79" s="44">
        <v>74</v>
      </c>
      <c r="B79" s="45">
        <v>2009</v>
      </c>
      <c r="C79" s="46">
        <v>447</v>
      </c>
      <c r="D79" s="26">
        <v>40137</v>
      </c>
      <c r="E79" s="27" t="s">
        <v>373</v>
      </c>
      <c r="F79" s="29">
        <v>17196831</v>
      </c>
      <c r="G79" s="29" t="s">
        <v>158</v>
      </c>
      <c r="H79" s="27" t="s">
        <v>374</v>
      </c>
      <c r="I79" s="26">
        <v>40137</v>
      </c>
      <c r="J79" s="26">
        <v>40389</v>
      </c>
      <c r="K79" s="30">
        <v>77467505</v>
      </c>
      <c r="L79" s="47"/>
      <c r="M79" s="29"/>
      <c r="N79" s="28" t="s">
        <v>159</v>
      </c>
      <c r="O79" s="28" t="s">
        <v>46</v>
      </c>
      <c r="P79" s="28" t="s">
        <v>375</v>
      </c>
      <c r="Q79" s="48" t="s">
        <v>46</v>
      </c>
    </row>
    <row r="80" spans="1:17" s="44" customFormat="1" ht="45" x14ac:dyDescent="0.2">
      <c r="A80" s="44">
        <v>75</v>
      </c>
      <c r="B80" s="45">
        <v>2009</v>
      </c>
      <c r="C80" s="46">
        <v>448</v>
      </c>
      <c r="D80" s="26">
        <v>40137</v>
      </c>
      <c r="E80" s="27" t="s">
        <v>107</v>
      </c>
      <c r="F80" s="29">
        <v>10526866</v>
      </c>
      <c r="G80" s="29" t="s">
        <v>158</v>
      </c>
      <c r="H80" s="27" t="s">
        <v>376</v>
      </c>
      <c r="I80" s="26">
        <v>40137</v>
      </c>
      <c r="J80" s="26">
        <v>40497</v>
      </c>
      <c r="K80" s="30">
        <f>77467505+32278126</f>
        <v>109745631</v>
      </c>
      <c r="L80" s="47">
        <v>32278126</v>
      </c>
      <c r="M80" s="29" t="s">
        <v>52</v>
      </c>
      <c r="N80" s="28" t="s">
        <v>159</v>
      </c>
      <c r="O80" s="28" t="s">
        <v>46</v>
      </c>
      <c r="P80" s="28" t="s">
        <v>375</v>
      </c>
      <c r="Q80" s="48" t="s">
        <v>46</v>
      </c>
    </row>
    <row r="81" spans="1:17" s="44" customFormat="1" ht="45" x14ac:dyDescent="0.2">
      <c r="A81" s="44">
        <v>76</v>
      </c>
      <c r="B81" s="45">
        <v>2009</v>
      </c>
      <c r="C81" s="46">
        <v>449</v>
      </c>
      <c r="D81" s="26">
        <v>40137</v>
      </c>
      <c r="E81" s="27" t="s">
        <v>377</v>
      </c>
      <c r="F81" s="29">
        <v>52031168</v>
      </c>
      <c r="G81" s="29" t="s">
        <v>158</v>
      </c>
      <c r="H81" s="27" t="s">
        <v>378</v>
      </c>
      <c r="I81" s="26">
        <v>40137</v>
      </c>
      <c r="J81" s="26">
        <v>40497</v>
      </c>
      <c r="K81" s="30">
        <f>77467505+32278126</f>
        <v>109745631</v>
      </c>
      <c r="L81" s="47">
        <v>32278126</v>
      </c>
      <c r="M81" s="29" t="s">
        <v>52</v>
      </c>
      <c r="N81" s="28" t="s">
        <v>159</v>
      </c>
      <c r="O81" s="28" t="s">
        <v>46</v>
      </c>
      <c r="P81" s="28" t="s">
        <v>375</v>
      </c>
      <c r="Q81" s="48" t="s">
        <v>46</v>
      </c>
    </row>
    <row r="82" spans="1:17" s="44" customFormat="1" ht="33.75" x14ac:dyDescent="0.2">
      <c r="A82" s="44">
        <v>77</v>
      </c>
      <c r="B82" s="45">
        <v>2009</v>
      </c>
      <c r="C82" s="46">
        <v>450</v>
      </c>
      <c r="D82" s="26">
        <v>40137</v>
      </c>
      <c r="E82" s="27" t="s">
        <v>379</v>
      </c>
      <c r="F82" s="29">
        <v>51959564</v>
      </c>
      <c r="G82" s="29" t="s">
        <v>158</v>
      </c>
      <c r="H82" s="27" t="s">
        <v>380</v>
      </c>
      <c r="I82" s="26">
        <v>40137</v>
      </c>
      <c r="J82" s="26">
        <v>40441</v>
      </c>
      <c r="K82" s="30">
        <f>67379503+16106655</f>
        <v>83486158</v>
      </c>
      <c r="L82" s="47">
        <v>16106655</v>
      </c>
      <c r="M82" s="29" t="s">
        <v>381</v>
      </c>
      <c r="N82" s="28" t="s">
        <v>159</v>
      </c>
      <c r="O82" s="28" t="s">
        <v>46</v>
      </c>
      <c r="P82" s="28" t="s">
        <v>375</v>
      </c>
      <c r="Q82" s="48" t="s">
        <v>46</v>
      </c>
    </row>
    <row r="83" spans="1:17" s="44" customFormat="1" ht="45" x14ac:dyDescent="0.2">
      <c r="A83" s="44">
        <v>78</v>
      </c>
      <c r="B83" s="45">
        <v>2009</v>
      </c>
      <c r="C83" s="46">
        <v>451</v>
      </c>
      <c r="D83" s="26">
        <v>40137</v>
      </c>
      <c r="E83" s="27" t="s">
        <v>96</v>
      </c>
      <c r="F83" s="29">
        <v>52411348</v>
      </c>
      <c r="G83" s="29" t="s">
        <v>158</v>
      </c>
      <c r="H83" s="27" t="s">
        <v>382</v>
      </c>
      <c r="I83" s="26">
        <v>40137</v>
      </c>
      <c r="J83" s="26">
        <v>40389</v>
      </c>
      <c r="K83" s="30">
        <v>53201824</v>
      </c>
      <c r="L83" s="47">
        <v>21992880</v>
      </c>
      <c r="M83" s="29" t="s">
        <v>383</v>
      </c>
      <c r="N83" s="28" t="s">
        <v>159</v>
      </c>
      <c r="O83" s="28" t="s">
        <v>46</v>
      </c>
      <c r="P83" s="28" t="s">
        <v>384</v>
      </c>
      <c r="Q83" s="48" t="s">
        <v>42</v>
      </c>
    </row>
    <row r="84" spans="1:17" s="44" customFormat="1" ht="45" x14ac:dyDescent="0.2">
      <c r="A84" s="44">
        <v>79</v>
      </c>
      <c r="B84" s="45">
        <v>2009</v>
      </c>
      <c r="C84" s="46">
        <v>452</v>
      </c>
      <c r="D84" s="26">
        <v>40140</v>
      </c>
      <c r="E84" s="27" t="s">
        <v>385</v>
      </c>
      <c r="F84" s="29">
        <v>39543903</v>
      </c>
      <c r="G84" s="29" t="s">
        <v>158</v>
      </c>
      <c r="H84" s="27" t="s">
        <v>386</v>
      </c>
      <c r="I84" s="26">
        <v>40140</v>
      </c>
      <c r="J84" s="26">
        <v>40298</v>
      </c>
      <c r="K84" s="30">
        <v>12223716</v>
      </c>
      <c r="L84" s="47"/>
      <c r="M84" s="29"/>
      <c r="N84" s="28" t="s">
        <v>159</v>
      </c>
      <c r="O84" s="28" t="s">
        <v>182</v>
      </c>
      <c r="P84" s="28" t="s">
        <v>322</v>
      </c>
      <c r="Q84" s="48" t="s">
        <v>182</v>
      </c>
    </row>
    <row r="85" spans="1:17" s="44" customFormat="1" ht="33.75" x14ac:dyDescent="0.2">
      <c r="A85" s="44">
        <v>80</v>
      </c>
      <c r="B85" s="45">
        <v>2009</v>
      </c>
      <c r="C85" s="46">
        <v>453</v>
      </c>
      <c r="D85" s="26">
        <v>40140</v>
      </c>
      <c r="E85" s="27" t="s">
        <v>387</v>
      </c>
      <c r="F85" s="29">
        <v>52348400</v>
      </c>
      <c r="G85" s="29" t="s">
        <v>158</v>
      </c>
      <c r="H85" s="27" t="s">
        <v>388</v>
      </c>
      <c r="I85" s="26">
        <v>40140</v>
      </c>
      <c r="J85" s="26">
        <v>40436</v>
      </c>
      <c r="K85" s="30">
        <f>57240000+10732500</f>
        <v>67972500</v>
      </c>
      <c r="L85" s="47">
        <v>10732500</v>
      </c>
      <c r="M85" s="29" t="s">
        <v>389</v>
      </c>
      <c r="N85" s="28" t="s">
        <v>159</v>
      </c>
      <c r="O85" s="28" t="s">
        <v>160</v>
      </c>
      <c r="P85" s="28" t="s">
        <v>66</v>
      </c>
      <c r="Q85" s="48" t="s">
        <v>198</v>
      </c>
    </row>
    <row r="86" spans="1:17" s="44" customFormat="1" ht="33.75" x14ac:dyDescent="0.2">
      <c r="A86" s="44">
        <v>81</v>
      </c>
      <c r="B86" s="45">
        <v>2009</v>
      </c>
      <c r="C86" s="46">
        <v>454</v>
      </c>
      <c r="D86" s="26">
        <v>40140</v>
      </c>
      <c r="E86" s="27" t="s">
        <v>390</v>
      </c>
      <c r="F86" s="29">
        <v>51793839</v>
      </c>
      <c r="G86" s="29" t="s">
        <v>158</v>
      </c>
      <c r="H86" s="27" t="s">
        <v>391</v>
      </c>
      <c r="I86" s="26">
        <v>40140</v>
      </c>
      <c r="J86" s="26">
        <v>40359</v>
      </c>
      <c r="K86" s="30">
        <v>82465199.739999995</v>
      </c>
      <c r="L86" s="47"/>
      <c r="M86" s="29"/>
      <c r="N86" s="28" t="s">
        <v>159</v>
      </c>
      <c r="O86" s="28" t="s">
        <v>392</v>
      </c>
      <c r="P86" s="28" t="s">
        <v>66</v>
      </c>
      <c r="Q86" s="48" t="s">
        <v>392</v>
      </c>
    </row>
    <row r="87" spans="1:17" s="44" customFormat="1" ht="56.25" x14ac:dyDescent="0.2">
      <c r="A87" s="44">
        <v>82</v>
      </c>
      <c r="B87" s="45">
        <v>2009</v>
      </c>
      <c r="C87" s="46">
        <v>455</v>
      </c>
      <c r="D87" s="26">
        <v>40140</v>
      </c>
      <c r="E87" s="27" t="s">
        <v>393</v>
      </c>
      <c r="F87" s="29">
        <v>197367</v>
      </c>
      <c r="G87" s="29" t="s">
        <v>158</v>
      </c>
      <c r="H87" s="27" t="s">
        <v>394</v>
      </c>
      <c r="I87" s="26">
        <v>40140</v>
      </c>
      <c r="J87" s="26">
        <v>40359</v>
      </c>
      <c r="K87" s="30">
        <v>84734884.120000005</v>
      </c>
      <c r="L87" s="47"/>
      <c r="M87" s="29"/>
      <c r="N87" s="28" t="s">
        <v>159</v>
      </c>
      <c r="O87" s="28" t="s">
        <v>160</v>
      </c>
      <c r="P87" s="28" t="s">
        <v>343</v>
      </c>
      <c r="Q87" s="48" t="s">
        <v>160</v>
      </c>
    </row>
    <row r="88" spans="1:17" s="44" customFormat="1" ht="33.75" x14ac:dyDescent="0.2">
      <c r="A88" s="44">
        <v>83</v>
      </c>
      <c r="B88" s="45">
        <v>2009</v>
      </c>
      <c r="C88" s="46">
        <v>456</v>
      </c>
      <c r="D88" s="26">
        <v>40140</v>
      </c>
      <c r="E88" s="27" t="s">
        <v>395</v>
      </c>
      <c r="F88" s="29">
        <v>51915808</v>
      </c>
      <c r="G88" s="29" t="s">
        <v>158</v>
      </c>
      <c r="H88" s="27" t="s">
        <v>396</v>
      </c>
      <c r="I88" s="26">
        <v>40140</v>
      </c>
      <c r="J88" s="26">
        <v>40436</v>
      </c>
      <c r="K88" s="30">
        <v>70486666.540000007</v>
      </c>
      <c r="L88" s="47">
        <v>24250000</v>
      </c>
      <c r="M88" s="29" t="s">
        <v>397</v>
      </c>
      <c r="N88" s="28" t="s">
        <v>159</v>
      </c>
      <c r="O88" s="28" t="s">
        <v>198</v>
      </c>
      <c r="P88" s="28" t="s">
        <v>65</v>
      </c>
      <c r="Q88" s="48" t="s">
        <v>198</v>
      </c>
    </row>
    <row r="89" spans="1:17" s="44" customFormat="1" ht="33.75" x14ac:dyDescent="0.2">
      <c r="A89" s="44">
        <v>84</v>
      </c>
      <c r="B89" s="45">
        <v>2009</v>
      </c>
      <c r="C89" s="46">
        <v>457</v>
      </c>
      <c r="D89" s="26">
        <v>40140</v>
      </c>
      <c r="E89" s="27" t="s">
        <v>398</v>
      </c>
      <c r="F89" s="29">
        <v>79947417</v>
      </c>
      <c r="G89" s="29" t="s">
        <v>158</v>
      </c>
      <c r="H89" s="27" t="s">
        <v>399</v>
      </c>
      <c r="I89" s="26">
        <v>40140</v>
      </c>
      <c r="J89" s="26">
        <v>40389</v>
      </c>
      <c r="K89" s="30">
        <f>39734133.46+2734000</f>
        <v>42468133.460000001</v>
      </c>
      <c r="L89" s="47">
        <v>2734000</v>
      </c>
      <c r="M89" s="29" t="s">
        <v>400</v>
      </c>
      <c r="N89" s="28" t="s">
        <v>159</v>
      </c>
      <c r="O89" s="28" t="s">
        <v>160</v>
      </c>
      <c r="P89" s="28" t="s">
        <v>401</v>
      </c>
      <c r="Q89" s="48" t="s">
        <v>198</v>
      </c>
    </row>
    <row r="90" spans="1:17" s="44" customFormat="1" ht="45" x14ac:dyDescent="0.2">
      <c r="A90" s="44">
        <v>85</v>
      </c>
      <c r="B90" s="45">
        <v>2009</v>
      </c>
      <c r="C90" s="46">
        <v>458</v>
      </c>
      <c r="D90" s="26">
        <v>40141</v>
      </c>
      <c r="E90" s="27" t="s">
        <v>125</v>
      </c>
      <c r="F90" s="29">
        <v>52104168</v>
      </c>
      <c r="G90" s="29" t="s">
        <v>158</v>
      </c>
      <c r="H90" s="27" t="s">
        <v>402</v>
      </c>
      <c r="I90" s="26">
        <v>40141</v>
      </c>
      <c r="J90" s="26">
        <v>40436</v>
      </c>
      <c r="K90" s="30">
        <f>62503466.52+20927500</f>
        <v>83430966.520000011</v>
      </c>
      <c r="L90" s="47">
        <v>20927500</v>
      </c>
      <c r="M90" s="29" t="s">
        <v>403</v>
      </c>
      <c r="N90" s="28" t="s">
        <v>159</v>
      </c>
      <c r="O90" s="28" t="s">
        <v>160</v>
      </c>
      <c r="P90" s="28" t="s">
        <v>65</v>
      </c>
      <c r="Q90" s="48" t="s">
        <v>198</v>
      </c>
    </row>
    <row r="91" spans="1:17" s="44" customFormat="1" ht="33.75" x14ac:dyDescent="0.2">
      <c r="A91" s="44">
        <v>86</v>
      </c>
      <c r="B91" s="45">
        <v>2009</v>
      </c>
      <c r="C91" s="46">
        <v>459</v>
      </c>
      <c r="D91" s="26">
        <v>40141</v>
      </c>
      <c r="E91" s="27" t="s">
        <v>404</v>
      </c>
      <c r="F91" s="29">
        <v>80224562</v>
      </c>
      <c r="G91" s="29" t="s">
        <v>158</v>
      </c>
      <c r="H91" s="27" t="s">
        <v>405</v>
      </c>
      <c r="I91" s="26">
        <v>40141</v>
      </c>
      <c r="J91" s="26">
        <v>40436</v>
      </c>
      <c r="K91" s="30">
        <f>14000000+4687500</f>
        <v>18687500</v>
      </c>
      <c r="L91" s="47">
        <v>4687500</v>
      </c>
      <c r="M91" s="29" t="s">
        <v>406</v>
      </c>
      <c r="N91" s="28" t="s">
        <v>159</v>
      </c>
      <c r="O91" s="28" t="s">
        <v>160</v>
      </c>
      <c r="P91" s="28" t="s">
        <v>372</v>
      </c>
      <c r="Q91" s="48" t="s">
        <v>198</v>
      </c>
    </row>
    <row r="92" spans="1:17" s="44" customFormat="1" ht="78.75" x14ac:dyDescent="0.2">
      <c r="A92" s="44">
        <v>87</v>
      </c>
      <c r="B92" s="45">
        <v>2009</v>
      </c>
      <c r="C92" s="46">
        <v>460</v>
      </c>
      <c r="D92" s="26">
        <v>40141</v>
      </c>
      <c r="E92" s="27" t="s">
        <v>407</v>
      </c>
      <c r="F92" s="29">
        <v>37326929</v>
      </c>
      <c r="G92" s="29" t="s">
        <v>158</v>
      </c>
      <c r="H92" s="27" t="s">
        <v>408</v>
      </c>
      <c r="I92" s="26">
        <v>40141</v>
      </c>
      <c r="J92" s="26">
        <v>40365</v>
      </c>
      <c r="K92" s="30">
        <v>67704224</v>
      </c>
      <c r="L92" s="47"/>
      <c r="M92" s="29" t="s">
        <v>409</v>
      </c>
      <c r="N92" s="28" t="s">
        <v>159</v>
      </c>
      <c r="O92" s="28" t="s">
        <v>198</v>
      </c>
      <c r="P92" s="28" t="s">
        <v>66</v>
      </c>
      <c r="Q92" s="48" t="s">
        <v>198</v>
      </c>
    </row>
    <row r="93" spans="1:17" s="44" customFormat="1" ht="56.25" x14ac:dyDescent="0.2">
      <c r="A93" s="44">
        <v>88</v>
      </c>
      <c r="B93" s="45">
        <v>2009</v>
      </c>
      <c r="C93" s="46">
        <v>461</v>
      </c>
      <c r="D93" s="26">
        <v>40141</v>
      </c>
      <c r="E93" s="27" t="s">
        <v>121</v>
      </c>
      <c r="F93" s="29">
        <v>29116198</v>
      </c>
      <c r="G93" s="29" t="s">
        <v>158</v>
      </c>
      <c r="H93" s="27" t="s">
        <v>410</v>
      </c>
      <c r="I93" s="26">
        <v>40148</v>
      </c>
      <c r="J93" s="26">
        <v>40512</v>
      </c>
      <c r="K93" s="30">
        <f>31045600+5710500+8451750</f>
        <v>45207850</v>
      </c>
      <c r="L93" s="47" t="s">
        <v>411</v>
      </c>
      <c r="M93" s="29" t="s">
        <v>412</v>
      </c>
      <c r="N93" s="28" t="s">
        <v>159</v>
      </c>
      <c r="O93" s="28" t="s">
        <v>160</v>
      </c>
      <c r="P93" s="28" t="s">
        <v>413</v>
      </c>
      <c r="Q93" s="48" t="s">
        <v>198</v>
      </c>
    </row>
    <row r="94" spans="1:17" s="44" customFormat="1" ht="56.25" x14ac:dyDescent="0.2">
      <c r="A94" s="44">
        <v>89</v>
      </c>
      <c r="B94" s="45">
        <v>2009</v>
      </c>
      <c r="C94" s="46">
        <v>462</v>
      </c>
      <c r="D94" s="26">
        <v>40141</v>
      </c>
      <c r="E94" s="27" t="s">
        <v>414</v>
      </c>
      <c r="F94" s="29">
        <v>39774109</v>
      </c>
      <c r="G94" s="29" t="s">
        <v>158</v>
      </c>
      <c r="H94" s="27" t="s">
        <v>415</v>
      </c>
      <c r="I94" s="26">
        <v>40141</v>
      </c>
      <c r="J94" s="26">
        <v>40390</v>
      </c>
      <c r="K94" s="30">
        <v>74252000</v>
      </c>
      <c r="L94" s="47"/>
      <c r="M94" s="29"/>
      <c r="N94" s="28" t="s">
        <v>159</v>
      </c>
      <c r="O94" s="28" t="s">
        <v>198</v>
      </c>
      <c r="P94" s="28" t="s">
        <v>66</v>
      </c>
      <c r="Q94" s="48" t="s">
        <v>198</v>
      </c>
    </row>
    <row r="95" spans="1:17" s="44" customFormat="1" ht="56.25" x14ac:dyDescent="0.2">
      <c r="A95" s="44">
        <v>90</v>
      </c>
      <c r="B95" s="45">
        <v>2009</v>
      </c>
      <c r="C95" s="46">
        <v>463</v>
      </c>
      <c r="D95" s="26">
        <v>40141</v>
      </c>
      <c r="E95" s="27" t="s">
        <v>416</v>
      </c>
      <c r="F95" s="29">
        <v>52709512</v>
      </c>
      <c r="G95" s="29" t="s">
        <v>158</v>
      </c>
      <c r="H95" s="27" t="s">
        <v>417</v>
      </c>
      <c r="I95" s="26">
        <v>40148</v>
      </c>
      <c r="J95" s="26">
        <v>40512</v>
      </c>
      <c r="K95" s="30">
        <f>30052000+4884750+2814000</f>
        <v>37750750</v>
      </c>
      <c r="L95" s="47" t="s">
        <v>418</v>
      </c>
      <c r="M95" s="29" t="s">
        <v>419</v>
      </c>
      <c r="N95" s="28" t="s">
        <v>159</v>
      </c>
      <c r="O95" s="28" t="s">
        <v>160</v>
      </c>
      <c r="P95" s="28" t="s">
        <v>413</v>
      </c>
      <c r="Q95" s="48" t="s">
        <v>198</v>
      </c>
    </row>
    <row r="96" spans="1:17" s="44" customFormat="1" ht="45" x14ac:dyDescent="0.2">
      <c r="A96" s="44">
        <v>91</v>
      </c>
      <c r="B96" s="45">
        <v>2009</v>
      </c>
      <c r="C96" s="46">
        <v>464</v>
      </c>
      <c r="D96" s="26">
        <v>40141</v>
      </c>
      <c r="E96" s="27" t="s">
        <v>420</v>
      </c>
      <c r="F96" s="29">
        <v>52710909</v>
      </c>
      <c r="G96" s="29" t="s">
        <v>158</v>
      </c>
      <c r="H96" s="27" t="s">
        <v>402</v>
      </c>
      <c r="I96" s="26">
        <v>40141</v>
      </c>
      <c r="J96" s="26">
        <v>40436</v>
      </c>
      <c r="K96" s="30">
        <f>47082000+8827875</f>
        <v>55909875</v>
      </c>
      <c r="L96" s="47">
        <v>8827875</v>
      </c>
      <c r="M96" s="29" t="s">
        <v>421</v>
      </c>
      <c r="N96" s="28" t="s">
        <v>159</v>
      </c>
      <c r="O96" s="28" t="s">
        <v>160</v>
      </c>
      <c r="P96" s="28" t="s">
        <v>66</v>
      </c>
      <c r="Q96" s="48" t="s">
        <v>198</v>
      </c>
    </row>
    <row r="97" spans="1:17" s="44" customFormat="1" ht="33.75" x14ac:dyDescent="0.2">
      <c r="A97" s="44">
        <v>92</v>
      </c>
      <c r="B97" s="45">
        <v>2009</v>
      </c>
      <c r="C97" s="46">
        <v>465</v>
      </c>
      <c r="D97" s="26">
        <v>40141</v>
      </c>
      <c r="E97" s="27" t="s">
        <v>422</v>
      </c>
      <c r="F97" s="29">
        <v>52792771</v>
      </c>
      <c r="G97" s="29" t="s">
        <v>158</v>
      </c>
      <c r="H97" s="27" t="s">
        <v>423</v>
      </c>
      <c r="I97" s="26">
        <v>40141</v>
      </c>
      <c r="J97" s="26">
        <v>40359</v>
      </c>
      <c r="K97" s="30">
        <v>26133333.48</v>
      </c>
      <c r="L97" s="47"/>
      <c r="M97" s="29"/>
      <c r="N97" s="28" t="s">
        <v>159</v>
      </c>
      <c r="O97" s="28" t="s">
        <v>160</v>
      </c>
      <c r="P97" s="28" t="s">
        <v>424</v>
      </c>
      <c r="Q97" s="48" t="s">
        <v>198</v>
      </c>
    </row>
    <row r="98" spans="1:17" s="44" customFormat="1" ht="45" x14ac:dyDescent="0.2">
      <c r="A98" s="44">
        <v>93</v>
      </c>
      <c r="B98" s="45">
        <v>2009</v>
      </c>
      <c r="C98" s="46">
        <v>466</v>
      </c>
      <c r="D98" s="26">
        <v>40141</v>
      </c>
      <c r="E98" s="27" t="s">
        <v>92</v>
      </c>
      <c r="F98" s="29">
        <v>88280028</v>
      </c>
      <c r="G98" s="29" t="s">
        <v>158</v>
      </c>
      <c r="H98" s="27" t="s">
        <v>425</v>
      </c>
      <c r="I98" s="26">
        <v>40141</v>
      </c>
      <c r="J98" s="26">
        <v>40436</v>
      </c>
      <c r="K98" s="30">
        <f>29567533.14+9317500</f>
        <v>38885033.140000001</v>
      </c>
      <c r="L98" s="47">
        <v>9317500</v>
      </c>
      <c r="M98" s="29" t="s">
        <v>426</v>
      </c>
      <c r="N98" s="28" t="s">
        <v>159</v>
      </c>
      <c r="O98" s="28" t="s">
        <v>160</v>
      </c>
      <c r="P98" s="28" t="s">
        <v>427</v>
      </c>
      <c r="Q98" s="48" t="s">
        <v>198</v>
      </c>
    </row>
    <row r="99" spans="1:17" s="44" customFormat="1" ht="33.75" x14ac:dyDescent="0.2">
      <c r="A99" s="44">
        <v>94</v>
      </c>
      <c r="B99" s="45">
        <v>2009</v>
      </c>
      <c r="C99" s="46">
        <v>467</v>
      </c>
      <c r="D99" s="26">
        <v>40142</v>
      </c>
      <c r="E99" s="27" t="s">
        <v>119</v>
      </c>
      <c r="F99" s="29">
        <v>80059084</v>
      </c>
      <c r="G99" s="29" t="s">
        <v>158</v>
      </c>
      <c r="H99" s="27" t="s">
        <v>428</v>
      </c>
      <c r="I99" s="26">
        <v>40142</v>
      </c>
      <c r="J99" s="26">
        <v>40515</v>
      </c>
      <c r="K99" s="30">
        <f>39909546.8+19326276.6</f>
        <v>59235823.399999999</v>
      </c>
      <c r="L99" s="47">
        <v>19326276.600000001</v>
      </c>
      <c r="M99" s="29" t="s">
        <v>52</v>
      </c>
      <c r="N99" s="28" t="s">
        <v>159</v>
      </c>
      <c r="O99" s="28" t="s">
        <v>160</v>
      </c>
      <c r="P99" s="28" t="s">
        <v>303</v>
      </c>
      <c r="Q99" s="48" t="s">
        <v>102</v>
      </c>
    </row>
    <row r="100" spans="1:17" s="44" customFormat="1" ht="67.5" x14ac:dyDescent="0.2">
      <c r="A100" s="44">
        <v>95</v>
      </c>
      <c r="B100" s="45">
        <v>2009</v>
      </c>
      <c r="C100" s="46">
        <v>468</v>
      </c>
      <c r="D100" s="26">
        <v>40142</v>
      </c>
      <c r="E100" s="27" t="s">
        <v>123</v>
      </c>
      <c r="F100" s="29">
        <v>46682025</v>
      </c>
      <c r="G100" s="29" t="s">
        <v>158</v>
      </c>
      <c r="H100" s="27" t="s">
        <v>429</v>
      </c>
      <c r="I100" s="26">
        <v>40148</v>
      </c>
      <c r="J100" s="26">
        <v>40512</v>
      </c>
      <c r="K100" s="30">
        <f>25000000+12000000</f>
        <v>37000000</v>
      </c>
      <c r="L100" s="47">
        <v>12000000</v>
      </c>
      <c r="M100" s="29" t="s">
        <v>45</v>
      </c>
      <c r="N100" s="28" t="s">
        <v>159</v>
      </c>
      <c r="O100" s="28" t="s">
        <v>176</v>
      </c>
      <c r="P100" s="28" t="s">
        <v>265</v>
      </c>
      <c r="Q100" s="48" t="s">
        <v>59</v>
      </c>
    </row>
    <row r="101" spans="1:17" s="44" customFormat="1" ht="45" x14ac:dyDescent="0.2">
      <c r="A101" s="44">
        <v>96</v>
      </c>
      <c r="B101" s="45">
        <v>2009</v>
      </c>
      <c r="C101" s="46">
        <v>469</v>
      </c>
      <c r="D101" s="26">
        <v>40142</v>
      </c>
      <c r="E101" s="27" t="s">
        <v>430</v>
      </c>
      <c r="F101" s="29">
        <v>83225319</v>
      </c>
      <c r="G101" s="29" t="s">
        <v>158</v>
      </c>
      <c r="H101" s="27" t="s">
        <v>431</v>
      </c>
      <c r="I101" s="26">
        <v>40142</v>
      </c>
      <c r="J101" s="26">
        <v>40515</v>
      </c>
      <c r="K101" s="30">
        <f>20005353.27+9687631.7</f>
        <v>29692984.969999999</v>
      </c>
      <c r="L101" s="47">
        <v>9687631.6999999993</v>
      </c>
      <c r="M101" s="29" t="s">
        <v>432</v>
      </c>
      <c r="N101" s="28" t="s">
        <v>159</v>
      </c>
      <c r="O101" s="28" t="s">
        <v>160</v>
      </c>
      <c r="P101" s="28" t="s">
        <v>303</v>
      </c>
      <c r="Q101" s="48" t="s">
        <v>56</v>
      </c>
    </row>
    <row r="102" spans="1:17" s="44" customFormat="1" ht="45" x14ac:dyDescent="0.2">
      <c r="A102" s="44">
        <v>97</v>
      </c>
      <c r="B102" s="45">
        <v>2009</v>
      </c>
      <c r="C102" s="46">
        <v>470</v>
      </c>
      <c r="D102" s="26">
        <v>40142</v>
      </c>
      <c r="E102" s="27" t="s">
        <v>433</v>
      </c>
      <c r="F102" s="29">
        <v>3702642</v>
      </c>
      <c r="G102" s="29" t="s">
        <v>253</v>
      </c>
      <c r="H102" s="27" t="s">
        <v>434</v>
      </c>
      <c r="I102" s="26">
        <v>40147</v>
      </c>
      <c r="J102" s="26">
        <v>40512</v>
      </c>
      <c r="K102" s="30">
        <f>112165194+51500000</f>
        <v>163665194</v>
      </c>
      <c r="L102" s="47" t="s">
        <v>435</v>
      </c>
      <c r="M102" s="29" t="s">
        <v>436</v>
      </c>
      <c r="N102" s="28" t="s">
        <v>159</v>
      </c>
      <c r="O102" s="28" t="s">
        <v>46</v>
      </c>
      <c r="P102" s="28" t="s">
        <v>202</v>
      </c>
      <c r="Q102" s="48" t="s">
        <v>437</v>
      </c>
    </row>
    <row r="103" spans="1:17" s="44" customFormat="1" ht="56.25" x14ac:dyDescent="0.2">
      <c r="A103" s="44">
        <v>98</v>
      </c>
      <c r="B103" s="45">
        <v>2009</v>
      </c>
      <c r="C103" s="46">
        <v>472</v>
      </c>
      <c r="D103" s="26">
        <v>40142</v>
      </c>
      <c r="E103" s="27" t="s">
        <v>89</v>
      </c>
      <c r="F103" s="29">
        <v>80796173</v>
      </c>
      <c r="G103" s="29" t="s">
        <v>158</v>
      </c>
      <c r="H103" s="27" t="s">
        <v>438</v>
      </c>
      <c r="I103" s="26">
        <v>40142</v>
      </c>
      <c r="J103" s="26">
        <v>40436</v>
      </c>
      <c r="K103" s="30">
        <f>17723400+697500</f>
        <v>18420900</v>
      </c>
      <c r="L103" s="47">
        <v>6097500</v>
      </c>
      <c r="M103" s="29" t="s">
        <v>319</v>
      </c>
      <c r="N103" s="28" t="s">
        <v>159</v>
      </c>
      <c r="O103" s="28" t="s">
        <v>160</v>
      </c>
      <c r="P103" s="28" t="s">
        <v>65</v>
      </c>
      <c r="Q103" s="48" t="s">
        <v>198</v>
      </c>
    </row>
    <row r="104" spans="1:17" s="44" customFormat="1" ht="33.75" x14ac:dyDescent="0.2">
      <c r="A104" s="44">
        <v>99</v>
      </c>
      <c r="B104" s="45">
        <v>2009</v>
      </c>
      <c r="C104" s="46">
        <v>473</v>
      </c>
      <c r="D104" s="26">
        <v>40142</v>
      </c>
      <c r="E104" s="27" t="s">
        <v>439</v>
      </c>
      <c r="F104" s="29">
        <v>8300536695</v>
      </c>
      <c r="G104" s="29" t="s">
        <v>158</v>
      </c>
      <c r="H104" s="27" t="s">
        <v>440</v>
      </c>
      <c r="I104" s="26">
        <v>40150</v>
      </c>
      <c r="J104" s="26">
        <v>40512</v>
      </c>
      <c r="K104" s="30">
        <v>74240000</v>
      </c>
      <c r="L104" s="47" t="s">
        <v>441</v>
      </c>
      <c r="M104" s="29" t="s">
        <v>442</v>
      </c>
      <c r="N104" s="28" t="s">
        <v>159</v>
      </c>
      <c r="O104" s="28" t="s">
        <v>46</v>
      </c>
      <c r="P104" s="28" t="s">
        <v>137</v>
      </c>
      <c r="Q104" s="48" t="s">
        <v>443</v>
      </c>
    </row>
    <row r="105" spans="1:17" s="44" customFormat="1" ht="33.75" x14ac:dyDescent="0.2">
      <c r="A105" s="44">
        <v>100</v>
      </c>
      <c r="B105" s="45">
        <v>2009</v>
      </c>
      <c r="C105" s="46">
        <v>474</v>
      </c>
      <c r="D105" s="26">
        <v>40143</v>
      </c>
      <c r="E105" s="27" t="s">
        <v>63</v>
      </c>
      <c r="F105" s="29">
        <v>52314137</v>
      </c>
      <c r="G105" s="29" t="s">
        <v>158</v>
      </c>
      <c r="H105" s="27" t="s">
        <v>444</v>
      </c>
      <c r="I105" s="26">
        <v>40143</v>
      </c>
      <c r="J105" s="26">
        <v>40359</v>
      </c>
      <c r="K105" s="30">
        <v>32853333.48</v>
      </c>
      <c r="L105" s="47">
        <v>3626</v>
      </c>
      <c r="M105" s="29"/>
      <c r="N105" s="28" t="s">
        <v>159</v>
      </c>
      <c r="O105" s="28" t="s">
        <v>198</v>
      </c>
      <c r="P105" s="28" t="s">
        <v>372</v>
      </c>
      <c r="Q105" s="48" t="s">
        <v>198</v>
      </c>
    </row>
    <row r="106" spans="1:17" s="44" customFormat="1" ht="33.75" x14ac:dyDescent="0.2">
      <c r="A106" s="44">
        <v>101</v>
      </c>
      <c r="B106" s="45">
        <v>2009</v>
      </c>
      <c r="C106" s="46">
        <v>475</v>
      </c>
      <c r="D106" s="26">
        <v>40143</v>
      </c>
      <c r="E106" s="27" t="s">
        <v>445</v>
      </c>
      <c r="F106" s="29">
        <v>52416252</v>
      </c>
      <c r="G106" s="29" t="s">
        <v>158</v>
      </c>
      <c r="H106" s="27" t="s">
        <v>446</v>
      </c>
      <c r="I106" s="26">
        <v>40143</v>
      </c>
      <c r="J106" s="26">
        <v>40389</v>
      </c>
      <c r="K106" s="30">
        <v>73346000</v>
      </c>
      <c r="L106" s="47"/>
      <c r="M106" s="29" t="s">
        <v>447</v>
      </c>
      <c r="N106" s="28" t="s">
        <v>159</v>
      </c>
      <c r="O106" s="28" t="s">
        <v>160</v>
      </c>
      <c r="P106" s="28" t="s">
        <v>66</v>
      </c>
      <c r="Q106" s="48" t="s">
        <v>198</v>
      </c>
    </row>
    <row r="107" spans="1:17" s="44" customFormat="1" ht="45" x14ac:dyDescent="0.2">
      <c r="A107" s="44">
        <v>102</v>
      </c>
      <c r="B107" s="45">
        <v>2009</v>
      </c>
      <c r="C107" s="46">
        <v>476</v>
      </c>
      <c r="D107" s="26">
        <v>40143</v>
      </c>
      <c r="E107" s="27" t="s">
        <v>120</v>
      </c>
      <c r="F107" s="29">
        <v>26422137</v>
      </c>
      <c r="G107" s="29" t="s">
        <v>158</v>
      </c>
      <c r="H107" s="27" t="s">
        <v>448</v>
      </c>
      <c r="I107" s="26">
        <v>40143</v>
      </c>
      <c r="J107" s="26">
        <v>40514</v>
      </c>
      <c r="K107" s="30">
        <f>14682651.2+30568798.4</f>
        <v>45251449.599999994</v>
      </c>
      <c r="L107" s="47">
        <v>14682651.199999999</v>
      </c>
      <c r="M107" s="29" t="s">
        <v>389</v>
      </c>
      <c r="N107" s="28" t="s">
        <v>159</v>
      </c>
      <c r="O107" s="28" t="s">
        <v>160</v>
      </c>
      <c r="P107" s="28" t="s">
        <v>303</v>
      </c>
      <c r="Q107" s="48" t="s">
        <v>102</v>
      </c>
    </row>
    <row r="108" spans="1:17" s="44" customFormat="1" ht="33.75" x14ac:dyDescent="0.2">
      <c r="A108" s="44">
        <v>103</v>
      </c>
      <c r="B108" s="45">
        <v>2009</v>
      </c>
      <c r="C108" s="46">
        <v>477</v>
      </c>
      <c r="D108" s="26">
        <v>40143</v>
      </c>
      <c r="E108" s="27" t="s">
        <v>449</v>
      </c>
      <c r="F108" s="29">
        <v>79915897</v>
      </c>
      <c r="G108" s="29" t="s">
        <v>158</v>
      </c>
      <c r="H108" s="27" t="s">
        <v>450</v>
      </c>
      <c r="I108" s="26">
        <v>40143</v>
      </c>
      <c r="J108" s="26">
        <v>40515</v>
      </c>
      <c r="K108" s="30">
        <f>20005353.27+9608870.47</f>
        <v>29614223.740000002</v>
      </c>
      <c r="L108" s="47">
        <v>9608870.4700000007</v>
      </c>
      <c r="M108" s="29" t="s">
        <v>451</v>
      </c>
      <c r="N108" s="28" t="s">
        <v>159</v>
      </c>
      <c r="O108" s="28" t="s">
        <v>160</v>
      </c>
      <c r="P108" s="28" t="s">
        <v>303</v>
      </c>
      <c r="Q108" s="48" t="s">
        <v>56</v>
      </c>
    </row>
    <row r="109" spans="1:17" s="44" customFormat="1" ht="33.75" x14ac:dyDescent="0.2">
      <c r="A109" s="44">
        <v>104</v>
      </c>
      <c r="B109" s="45">
        <v>2009</v>
      </c>
      <c r="C109" s="46">
        <v>478</v>
      </c>
      <c r="D109" s="26">
        <v>40143</v>
      </c>
      <c r="E109" s="27" t="s">
        <v>452</v>
      </c>
      <c r="F109" s="29">
        <v>51658891</v>
      </c>
      <c r="G109" s="29" t="s">
        <v>158</v>
      </c>
      <c r="H109" s="27" t="s">
        <v>453</v>
      </c>
      <c r="I109" s="26">
        <v>40143</v>
      </c>
      <c r="J109" s="26">
        <v>40436</v>
      </c>
      <c r="K109" s="30">
        <v>25180666.780000001</v>
      </c>
      <c r="L109" s="47">
        <v>8825000</v>
      </c>
      <c r="M109" s="29" t="s">
        <v>454</v>
      </c>
      <c r="N109" s="28" t="s">
        <v>159</v>
      </c>
      <c r="O109" s="28" t="s">
        <v>198</v>
      </c>
      <c r="P109" s="28" t="s">
        <v>65</v>
      </c>
      <c r="Q109" s="48" t="s">
        <v>198</v>
      </c>
    </row>
    <row r="110" spans="1:17" s="44" customFormat="1" ht="45" x14ac:dyDescent="0.2">
      <c r="A110" s="44">
        <v>105</v>
      </c>
      <c r="B110" s="45">
        <v>2009</v>
      </c>
      <c r="C110" s="46">
        <v>479</v>
      </c>
      <c r="D110" s="26">
        <v>40143</v>
      </c>
      <c r="E110" s="27" t="s">
        <v>455</v>
      </c>
      <c r="F110" s="29">
        <v>39531032</v>
      </c>
      <c r="G110" s="29" t="s">
        <v>158</v>
      </c>
      <c r="H110" s="27" t="s">
        <v>456</v>
      </c>
      <c r="I110" s="26">
        <v>40143</v>
      </c>
      <c r="J110" s="26">
        <v>40436</v>
      </c>
      <c r="K110" s="30">
        <f>46079999.88+16000000</f>
        <v>62079999.880000003</v>
      </c>
      <c r="L110" s="47">
        <v>16000000</v>
      </c>
      <c r="M110" s="29" t="s">
        <v>457</v>
      </c>
      <c r="N110" s="28" t="s">
        <v>159</v>
      </c>
      <c r="O110" s="28" t="s">
        <v>160</v>
      </c>
      <c r="P110" s="28" t="s">
        <v>65</v>
      </c>
      <c r="Q110" s="48" t="s">
        <v>198</v>
      </c>
    </row>
    <row r="111" spans="1:17" s="44" customFormat="1" ht="45" x14ac:dyDescent="0.2">
      <c r="A111" s="44">
        <v>106</v>
      </c>
      <c r="B111" s="45">
        <v>2009</v>
      </c>
      <c r="C111" s="46">
        <v>480</v>
      </c>
      <c r="D111" s="26">
        <v>40143</v>
      </c>
      <c r="E111" s="27" t="s">
        <v>458</v>
      </c>
      <c r="F111" s="29">
        <v>52411828</v>
      </c>
      <c r="G111" s="29" t="s">
        <v>158</v>
      </c>
      <c r="H111" s="27" t="s">
        <v>459</v>
      </c>
      <c r="I111" s="26">
        <v>40143</v>
      </c>
      <c r="J111" s="26">
        <v>40359</v>
      </c>
      <c r="K111" s="30">
        <v>62587866.780000001</v>
      </c>
      <c r="L111" s="47"/>
      <c r="M111" s="29"/>
      <c r="N111" s="28" t="s">
        <v>159</v>
      </c>
      <c r="O111" s="28" t="s">
        <v>198</v>
      </c>
      <c r="P111" s="28" t="s">
        <v>308</v>
      </c>
      <c r="Q111" s="48" t="s">
        <v>198</v>
      </c>
    </row>
    <row r="112" spans="1:17" s="44" customFormat="1" ht="33.75" x14ac:dyDescent="0.2">
      <c r="A112" s="44">
        <v>107</v>
      </c>
      <c r="B112" s="45">
        <v>2009</v>
      </c>
      <c r="C112" s="46">
        <v>481</v>
      </c>
      <c r="D112" s="26">
        <v>40143</v>
      </c>
      <c r="E112" s="27" t="s">
        <v>124</v>
      </c>
      <c r="F112" s="29">
        <v>52115771</v>
      </c>
      <c r="G112" s="29" t="s">
        <v>158</v>
      </c>
      <c r="H112" s="27" t="s">
        <v>460</v>
      </c>
      <c r="I112" s="26">
        <v>40143</v>
      </c>
      <c r="J112" s="26">
        <v>40436</v>
      </c>
      <c r="K112" s="30">
        <f>34240000+12000000</f>
        <v>46240000</v>
      </c>
      <c r="L112" s="47">
        <v>12000000</v>
      </c>
      <c r="M112" s="29" t="s">
        <v>454</v>
      </c>
      <c r="N112" s="28" t="s">
        <v>159</v>
      </c>
      <c r="O112" s="28" t="s">
        <v>160</v>
      </c>
      <c r="P112" s="28" t="s">
        <v>364</v>
      </c>
      <c r="Q112" s="48" t="s">
        <v>198</v>
      </c>
    </row>
    <row r="113" spans="1:17" s="44" customFormat="1" ht="45" x14ac:dyDescent="0.2">
      <c r="A113" s="44">
        <v>108</v>
      </c>
      <c r="B113" s="45">
        <v>2009</v>
      </c>
      <c r="C113" s="53">
        <v>482</v>
      </c>
      <c r="D113" s="26">
        <v>40143</v>
      </c>
      <c r="E113" s="27" t="s">
        <v>461</v>
      </c>
      <c r="F113" s="29">
        <v>51637148</v>
      </c>
      <c r="G113" s="29" t="s">
        <v>158</v>
      </c>
      <c r="H113" s="27" t="s">
        <v>462</v>
      </c>
      <c r="I113" s="26">
        <v>40143</v>
      </c>
      <c r="J113" s="26">
        <v>40359</v>
      </c>
      <c r="K113" s="30">
        <v>71069400</v>
      </c>
      <c r="L113" s="47"/>
      <c r="M113" s="29"/>
      <c r="N113" s="28" t="s">
        <v>159</v>
      </c>
      <c r="O113" s="28" t="s">
        <v>160</v>
      </c>
      <c r="P113" s="28" t="s">
        <v>372</v>
      </c>
      <c r="Q113" s="48" t="s">
        <v>160</v>
      </c>
    </row>
    <row r="114" spans="1:17" s="44" customFormat="1" ht="33.75" x14ac:dyDescent="0.2">
      <c r="A114" s="44">
        <v>109</v>
      </c>
      <c r="B114" s="45">
        <v>2009</v>
      </c>
      <c r="C114" s="46">
        <v>483</v>
      </c>
      <c r="D114" s="26">
        <v>40143</v>
      </c>
      <c r="E114" s="27" t="s">
        <v>463</v>
      </c>
      <c r="F114" s="29">
        <v>5207741</v>
      </c>
      <c r="G114" s="29" t="s">
        <v>158</v>
      </c>
      <c r="H114" s="27" t="s">
        <v>464</v>
      </c>
      <c r="I114" s="26">
        <v>40148</v>
      </c>
      <c r="J114" s="26">
        <v>40512</v>
      </c>
      <c r="K114" s="30">
        <v>57500000</v>
      </c>
      <c r="L114" s="47" t="s">
        <v>465</v>
      </c>
      <c r="M114" s="29" t="s">
        <v>466</v>
      </c>
      <c r="N114" s="28" t="s">
        <v>159</v>
      </c>
      <c r="O114" s="28" t="s">
        <v>160</v>
      </c>
      <c r="P114" s="28" t="s">
        <v>467</v>
      </c>
      <c r="Q114" s="48" t="s">
        <v>198</v>
      </c>
    </row>
    <row r="115" spans="1:17" s="44" customFormat="1" ht="56.25" x14ac:dyDescent="0.2">
      <c r="A115" s="44">
        <v>110</v>
      </c>
      <c r="B115" s="45">
        <v>2009</v>
      </c>
      <c r="C115" s="46">
        <v>484</v>
      </c>
      <c r="D115" s="26">
        <v>40143</v>
      </c>
      <c r="E115" s="27" t="s">
        <v>91</v>
      </c>
      <c r="F115" s="29">
        <v>7955814</v>
      </c>
      <c r="G115" s="29" t="s">
        <v>158</v>
      </c>
      <c r="H115" s="27" t="s">
        <v>468</v>
      </c>
      <c r="I115" s="26">
        <v>40143</v>
      </c>
      <c r="J115" s="26">
        <v>40436</v>
      </c>
      <c r="K115" s="30">
        <f>63466676.86+20000000</f>
        <v>83466676.859999999</v>
      </c>
      <c r="L115" s="47">
        <v>20000000</v>
      </c>
      <c r="M115" s="29" t="s">
        <v>403</v>
      </c>
      <c r="N115" s="28" t="s">
        <v>159</v>
      </c>
      <c r="O115" s="28" t="s">
        <v>160</v>
      </c>
      <c r="P115" s="28" t="s">
        <v>308</v>
      </c>
      <c r="Q115" s="48" t="s">
        <v>198</v>
      </c>
    </row>
    <row r="116" spans="1:17" s="44" customFormat="1" ht="33.75" x14ac:dyDescent="0.2">
      <c r="A116" s="44">
        <v>111</v>
      </c>
      <c r="B116" s="45">
        <v>2009</v>
      </c>
      <c r="C116" s="46">
        <v>486</v>
      </c>
      <c r="D116" s="26">
        <v>40143</v>
      </c>
      <c r="E116" s="27" t="s">
        <v>94</v>
      </c>
      <c r="F116" s="29">
        <v>71724297</v>
      </c>
      <c r="G116" s="29" t="s">
        <v>158</v>
      </c>
      <c r="H116" s="27" t="s">
        <v>469</v>
      </c>
      <c r="I116" s="26">
        <v>40143</v>
      </c>
      <c r="J116" s="26">
        <v>40512</v>
      </c>
      <c r="K116" s="30">
        <f>79933333.22+17500000</f>
        <v>97433333.219999999</v>
      </c>
      <c r="L116" s="47">
        <v>17500000</v>
      </c>
      <c r="M116" s="29" t="s">
        <v>403</v>
      </c>
      <c r="N116" s="28" t="s">
        <v>159</v>
      </c>
      <c r="O116" s="28" t="s">
        <v>160</v>
      </c>
      <c r="P116" s="28" t="s">
        <v>177</v>
      </c>
      <c r="Q116" s="48" t="s">
        <v>198</v>
      </c>
    </row>
    <row r="117" spans="1:17" s="44" customFormat="1" ht="33.75" x14ac:dyDescent="0.2">
      <c r="A117" s="44">
        <v>112</v>
      </c>
      <c r="B117" s="45">
        <v>2009</v>
      </c>
      <c r="C117" s="46">
        <v>487</v>
      </c>
      <c r="D117" s="26">
        <v>40143</v>
      </c>
      <c r="E117" s="27" t="s">
        <v>470</v>
      </c>
      <c r="F117" s="29">
        <v>14229377</v>
      </c>
      <c r="G117" s="29" t="s">
        <v>158</v>
      </c>
      <c r="H117" s="27" t="s">
        <v>464</v>
      </c>
      <c r="I117" s="26">
        <v>40143</v>
      </c>
      <c r="J117" s="26">
        <v>40359</v>
      </c>
      <c r="K117" s="30">
        <v>64242800</v>
      </c>
      <c r="L117" s="47"/>
      <c r="M117" s="29"/>
      <c r="N117" s="28" t="s">
        <v>159</v>
      </c>
      <c r="O117" s="28" t="s">
        <v>160</v>
      </c>
      <c r="P117" s="28" t="s">
        <v>372</v>
      </c>
      <c r="Q117" s="48" t="s">
        <v>198</v>
      </c>
    </row>
    <row r="118" spans="1:17" s="44" customFormat="1" ht="22.5" x14ac:dyDescent="0.2">
      <c r="A118" s="44">
        <v>113</v>
      </c>
      <c r="B118" s="45">
        <v>2009</v>
      </c>
      <c r="C118" s="46">
        <v>488</v>
      </c>
      <c r="D118" s="26">
        <v>40143</v>
      </c>
      <c r="E118" s="27" t="s">
        <v>85</v>
      </c>
      <c r="F118" s="29">
        <v>52047771</v>
      </c>
      <c r="G118" s="29" t="s">
        <v>158</v>
      </c>
      <c r="H118" s="27" t="s">
        <v>471</v>
      </c>
      <c r="I118" s="26">
        <v>40143</v>
      </c>
      <c r="J118" s="26">
        <v>40359</v>
      </c>
      <c r="K118" s="30">
        <v>46433370</v>
      </c>
      <c r="L118" s="47"/>
      <c r="M118" s="29"/>
      <c r="N118" s="28" t="s">
        <v>159</v>
      </c>
      <c r="O118" s="28" t="s">
        <v>44</v>
      </c>
      <c r="P118" s="28" t="s">
        <v>472</v>
      </c>
      <c r="Q118" s="48" t="s">
        <v>44</v>
      </c>
    </row>
    <row r="119" spans="1:17" s="44" customFormat="1" ht="67.5" x14ac:dyDescent="0.2">
      <c r="A119" s="44">
        <v>114</v>
      </c>
      <c r="B119" s="45">
        <v>2009</v>
      </c>
      <c r="C119" s="46">
        <v>489</v>
      </c>
      <c r="D119" s="26">
        <v>40143</v>
      </c>
      <c r="E119" s="27" t="s">
        <v>473</v>
      </c>
      <c r="F119" s="29">
        <v>35465326</v>
      </c>
      <c r="G119" s="29" t="s">
        <v>158</v>
      </c>
      <c r="H119" s="27" t="s">
        <v>474</v>
      </c>
      <c r="I119" s="26">
        <v>40143</v>
      </c>
      <c r="J119" s="26">
        <v>40359</v>
      </c>
      <c r="K119" s="30">
        <v>84734884.120000005</v>
      </c>
      <c r="L119" s="47"/>
      <c r="M119" s="29"/>
      <c r="N119" s="28" t="s">
        <v>159</v>
      </c>
      <c r="O119" s="28" t="s">
        <v>198</v>
      </c>
      <c r="P119" s="28" t="s">
        <v>66</v>
      </c>
      <c r="Q119" s="48" t="s">
        <v>198</v>
      </c>
    </row>
    <row r="120" spans="1:17" s="44" customFormat="1" ht="33.75" x14ac:dyDescent="0.2">
      <c r="A120" s="44">
        <v>115</v>
      </c>
      <c r="B120" s="45">
        <v>2009</v>
      </c>
      <c r="C120" s="46">
        <v>490</v>
      </c>
      <c r="D120" s="26">
        <v>40143</v>
      </c>
      <c r="E120" s="27" t="s">
        <v>475</v>
      </c>
      <c r="F120" s="29">
        <v>27981991</v>
      </c>
      <c r="G120" s="29" t="s">
        <v>158</v>
      </c>
      <c r="H120" s="27" t="s">
        <v>476</v>
      </c>
      <c r="I120" s="26">
        <v>40143</v>
      </c>
      <c r="J120" s="26">
        <v>40359</v>
      </c>
      <c r="K120" s="30">
        <v>51844333.140000001</v>
      </c>
      <c r="L120" s="47"/>
      <c r="M120" s="29"/>
      <c r="N120" s="28" t="s">
        <v>159</v>
      </c>
      <c r="O120" s="28" t="s">
        <v>160</v>
      </c>
      <c r="P120" s="28" t="s">
        <v>424</v>
      </c>
      <c r="Q120" s="48" t="s">
        <v>198</v>
      </c>
    </row>
    <row r="121" spans="1:17" s="44" customFormat="1" ht="22.5" x14ac:dyDescent="0.2">
      <c r="A121" s="44">
        <v>116</v>
      </c>
      <c r="B121" s="45">
        <v>2009</v>
      </c>
      <c r="C121" s="46">
        <v>491</v>
      </c>
      <c r="D121" s="26">
        <v>40143</v>
      </c>
      <c r="E121" s="27" t="s">
        <v>477</v>
      </c>
      <c r="F121" s="29">
        <v>6106724</v>
      </c>
      <c r="G121" s="29" t="s">
        <v>158</v>
      </c>
      <c r="H121" s="27" t="s">
        <v>478</v>
      </c>
      <c r="I121" s="26">
        <v>40143</v>
      </c>
      <c r="J121" s="26">
        <v>40390</v>
      </c>
      <c r="K121" s="30">
        <v>44334171</v>
      </c>
      <c r="L121" s="47"/>
      <c r="M121" s="29"/>
      <c r="N121" s="28" t="s">
        <v>159</v>
      </c>
      <c r="O121" s="28" t="s">
        <v>160</v>
      </c>
      <c r="P121" s="28" t="s">
        <v>161</v>
      </c>
      <c r="Q121" s="48" t="s">
        <v>102</v>
      </c>
    </row>
    <row r="122" spans="1:17" s="44" customFormat="1" ht="33.75" x14ac:dyDescent="0.2">
      <c r="A122" s="44">
        <v>117</v>
      </c>
      <c r="B122" s="45">
        <v>2009</v>
      </c>
      <c r="C122" s="46">
        <v>492</v>
      </c>
      <c r="D122" s="26">
        <v>40143</v>
      </c>
      <c r="E122" s="27" t="s">
        <v>479</v>
      </c>
      <c r="F122" s="29">
        <v>79868072</v>
      </c>
      <c r="G122" s="29" t="s">
        <v>158</v>
      </c>
      <c r="H122" s="27" t="s">
        <v>480</v>
      </c>
      <c r="I122" s="26">
        <v>40143</v>
      </c>
      <c r="J122" s="26">
        <v>40512</v>
      </c>
      <c r="K122" s="30">
        <f>69992000+13123500</f>
        <v>83115500</v>
      </c>
      <c r="L122" s="47">
        <v>13123500</v>
      </c>
      <c r="M122" s="29" t="s">
        <v>481</v>
      </c>
      <c r="N122" s="28" t="s">
        <v>159</v>
      </c>
      <c r="O122" s="28" t="s">
        <v>160</v>
      </c>
      <c r="P122" s="28" t="s">
        <v>467</v>
      </c>
      <c r="Q122" s="48" t="s">
        <v>198</v>
      </c>
    </row>
    <row r="123" spans="1:17" s="44" customFormat="1" ht="67.5" x14ac:dyDescent="0.2">
      <c r="A123" s="44">
        <v>118</v>
      </c>
      <c r="B123" s="45">
        <v>2009</v>
      </c>
      <c r="C123" s="46">
        <v>493</v>
      </c>
      <c r="D123" s="26">
        <v>40143</v>
      </c>
      <c r="E123" s="27" t="s">
        <v>90</v>
      </c>
      <c r="F123" s="29">
        <v>79915918</v>
      </c>
      <c r="G123" s="29" t="s">
        <v>158</v>
      </c>
      <c r="H123" s="27" t="s">
        <v>482</v>
      </c>
      <c r="I123" s="26">
        <v>40143</v>
      </c>
      <c r="J123" s="26">
        <v>40436</v>
      </c>
      <c r="K123" s="30">
        <f>16821133.48+5652500</f>
        <v>22473633.48</v>
      </c>
      <c r="L123" s="47">
        <v>5652500</v>
      </c>
      <c r="M123" s="29" t="s">
        <v>483</v>
      </c>
      <c r="N123" s="28" t="s">
        <v>159</v>
      </c>
      <c r="O123" s="28" t="s">
        <v>160</v>
      </c>
      <c r="P123" s="28" t="s">
        <v>372</v>
      </c>
      <c r="Q123" s="48" t="s">
        <v>198</v>
      </c>
    </row>
    <row r="124" spans="1:17" s="44" customFormat="1" ht="33.75" x14ac:dyDescent="0.2">
      <c r="A124" s="44">
        <v>119</v>
      </c>
      <c r="B124" s="45">
        <v>2009</v>
      </c>
      <c r="C124" s="46">
        <v>494</v>
      </c>
      <c r="D124" s="26">
        <v>40143</v>
      </c>
      <c r="E124" s="27" t="s">
        <v>126</v>
      </c>
      <c r="F124" s="29">
        <v>93394296</v>
      </c>
      <c r="G124" s="29" t="s">
        <v>158</v>
      </c>
      <c r="H124" s="27" t="s">
        <v>484</v>
      </c>
      <c r="I124" s="26">
        <v>40143</v>
      </c>
      <c r="J124" s="26">
        <v>40512</v>
      </c>
      <c r="K124" s="30">
        <f>43360364.23+10532882+10532882</f>
        <v>64426128.229999997</v>
      </c>
      <c r="L124" s="47" t="s">
        <v>485</v>
      </c>
      <c r="M124" s="29" t="s">
        <v>486</v>
      </c>
      <c r="N124" s="28" t="s">
        <v>159</v>
      </c>
      <c r="O124" s="28" t="s">
        <v>176</v>
      </c>
      <c r="P124" s="28" t="s">
        <v>487</v>
      </c>
      <c r="Q124" s="48" t="s">
        <v>176</v>
      </c>
    </row>
    <row r="125" spans="1:17" s="44" customFormat="1" ht="33.75" x14ac:dyDescent="0.2">
      <c r="A125" s="44">
        <v>120</v>
      </c>
      <c r="B125" s="45">
        <v>2009</v>
      </c>
      <c r="C125" s="46">
        <v>495</v>
      </c>
      <c r="D125" s="26">
        <v>40143</v>
      </c>
      <c r="E125" s="27" t="s">
        <v>488</v>
      </c>
      <c r="F125" s="29">
        <v>52170840</v>
      </c>
      <c r="G125" s="29" t="s">
        <v>158</v>
      </c>
      <c r="H125" s="27" t="s">
        <v>489</v>
      </c>
      <c r="I125" s="26">
        <v>40143</v>
      </c>
      <c r="J125" s="26">
        <v>40512</v>
      </c>
      <c r="K125" s="30">
        <f>48125000+10312500+17187500</f>
        <v>75625000</v>
      </c>
      <c r="L125" s="47" t="s">
        <v>490</v>
      </c>
      <c r="M125" s="29" t="s">
        <v>491</v>
      </c>
      <c r="N125" s="28" t="s">
        <v>159</v>
      </c>
      <c r="O125" s="28" t="s">
        <v>160</v>
      </c>
      <c r="P125" s="28" t="s">
        <v>467</v>
      </c>
      <c r="Q125" s="48" t="s">
        <v>198</v>
      </c>
    </row>
    <row r="126" spans="1:17" s="44" customFormat="1" ht="33.75" x14ac:dyDescent="0.2">
      <c r="A126" s="44">
        <v>121</v>
      </c>
      <c r="B126" s="45">
        <v>2009</v>
      </c>
      <c r="C126" s="46">
        <v>496</v>
      </c>
      <c r="D126" s="26">
        <v>40144</v>
      </c>
      <c r="E126" s="27" t="s">
        <v>67</v>
      </c>
      <c r="F126" s="29">
        <v>52348407</v>
      </c>
      <c r="G126" s="29" t="s">
        <v>158</v>
      </c>
      <c r="H126" s="27" t="s">
        <v>492</v>
      </c>
      <c r="I126" s="26">
        <v>40144</v>
      </c>
      <c r="J126" s="26">
        <v>40359</v>
      </c>
      <c r="K126" s="30">
        <v>16429933.460000001</v>
      </c>
      <c r="L126" s="47"/>
      <c r="M126" s="29"/>
      <c r="N126" s="28" t="s">
        <v>159</v>
      </c>
      <c r="O126" s="28" t="s">
        <v>44</v>
      </c>
      <c r="P126" s="28" t="s">
        <v>493</v>
      </c>
      <c r="Q126" s="48" t="s">
        <v>44</v>
      </c>
    </row>
    <row r="127" spans="1:17" s="44" customFormat="1" ht="45" x14ac:dyDescent="0.2">
      <c r="A127" s="44">
        <v>122</v>
      </c>
      <c r="B127" s="45">
        <v>2009</v>
      </c>
      <c r="C127" s="46">
        <v>497</v>
      </c>
      <c r="D127" s="26">
        <v>40144</v>
      </c>
      <c r="E127" s="27" t="s">
        <v>95</v>
      </c>
      <c r="F127" s="29">
        <v>52507910</v>
      </c>
      <c r="G127" s="29" t="s">
        <v>158</v>
      </c>
      <c r="H127" s="27" t="s">
        <v>494</v>
      </c>
      <c r="I127" s="26">
        <v>40144</v>
      </c>
      <c r="J127" s="26">
        <v>40436</v>
      </c>
      <c r="K127" s="30">
        <f>16128466.78+5652500</f>
        <v>21780966.780000001</v>
      </c>
      <c r="L127" s="47">
        <v>5652500</v>
      </c>
      <c r="M127" s="29" t="s">
        <v>495</v>
      </c>
      <c r="N127" s="28" t="s">
        <v>159</v>
      </c>
      <c r="O127" s="28" t="s">
        <v>160</v>
      </c>
      <c r="P127" s="28" t="s">
        <v>496</v>
      </c>
      <c r="Q127" s="48" t="s">
        <v>198</v>
      </c>
    </row>
    <row r="128" spans="1:17" s="44" customFormat="1" ht="45" x14ac:dyDescent="0.2">
      <c r="A128" s="44">
        <v>123</v>
      </c>
      <c r="B128" s="45">
        <v>2009</v>
      </c>
      <c r="C128" s="46">
        <v>498</v>
      </c>
      <c r="D128" s="26">
        <v>40144</v>
      </c>
      <c r="E128" s="27" t="s">
        <v>497</v>
      </c>
      <c r="F128" s="29">
        <v>79154310</v>
      </c>
      <c r="G128" s="29" t="s">
        <v>158</v>
      </c>
      <c r="H128" s="27" t="s">
        <v>498</v>
      </c>
      <c r="I128" s="26">
        <v>40144</v>
      </c>
      <c r="J128" s="26">
        <v>40389</v>
      </c>
      <c r="K128" s="30">
        <v>55000000</v>
      </c>
      <c r="L128" s="47"/>
      <c r="M128" s="29"/>
      <c r="N128" s="28" t="s">
        <v>159</v>
      </c>
      <c r="O128" s="28" t="s">
        <v>160</v>
      </c>
      <c r="P128" s="28" t="s">
        <v>66</v>
      </c>
      <c r="Q128" s="48" t="s">
        <v>198</v>
      </c>
    </row>
    <row r="129" spans="1:17" s="44" customFormat="1" ht="33.75" x14ac:dyDescent="0.2">
      <c r="A129" s="44">
        <v>124</v>
      </c>
      <c r="B129" s="45">
        <v>2009</v>
      </c>
      <c r="C129" s="46">
        <v>501</v>
      </c>
      <c r="D129" s="26">
        <v>40144</v>
      </c>
      <c r="E129" s="27" t="s">
        <v>499</v>
      </c>
      <c r="F129" s="29">
        <v>14957982</v>
      </c>
      <c r="G129" s="29" t="s">
        <v>158</v>
      </c>
      <c r="H129" s="27" t="s">
        <v>500</v>
      </c>
      <c r="I129" s="26">
        <v>40144</v>
      </c>
      <c r="J129" s="26">
        <v>40359</v>
      </c>
      <c r="K129" s="30">
        <v>73780000</v>
      </c>
      <c r="L129" s="47"/>
      <c r="M129" s="29"/>
      <c r="N129" s="28" t="s">
        <v>159</v>
      </c>
      <c r="O129" s="28" t="s">
        <v>160</v>
      </c>
      <c r="P129" s="28" t="s">
        <v>424</v>
      </c>
      <c r="Q129" s="48" t="s">
        <v>198</v>
      </c>
    </row>
    <row r="130" spans="1:17" s="44" customFormat="1" ht="45" x14ac:dyDescent="0.2">
      <c r="A130" s="44">
        <v>125</v>
      </c>
      <c r="B130" s="45">
        <v>2009</v>
      </c>
      <c r="C130" s="46">
        <v>502</v>
      </c>
      <c r="D130" s="26">
        <v>40144</v>
      </c>
      <c r="E130" s="27" t="s">
        <v>501</v>
      </c>
      <c r="F130" s="29">
        <v>80803760</v>
      </c>
      <c r="G130" s="29" t="s">
        <v>158</v>
      </c>
      <c r="H130" s="27" t="s">
        <v>502</v>
      </c>
      <c r="I130" s="26">
        <v>40144</v>
      </c>
      <c r="J130" s="26">
        <v>40436</v>
      </c>
      <c r="K130" s="30">
        <v>14000000</v>
      </c>
      <c r="L130" s="47">
        <v>4687500</v>
      </c>
      <c r="M130" s="29" t="s">
        <v>503</v>
      </c>
      <c r="N130" s="28" t="s">
        <v>159</v>
      </c>
      <c r="O130" s="28" t="s">
        <v>198</v>
      </c>
      <c r="P130" s="28" t="s">
        <v>65</v>
      </c>
      <c r="Q130" s="48" t="s">
        <v>198</v>
      </c>
    </row>
    <row r="131" spans="1:17" s="44" customFormat="1" ht="33.75" x14ac:dyDescent="0.2">
      <c r="A131" s="44">
        <v>126</v>
      </c>
      <c r="B131" s="45">
        <v>2009</v>
      </c>
      <c r="C131" s="46">
        <v>503</v>
      </c>
      <c r="D131" s="26">
        <v>40144</v>
      </c>
      <c r="E131" s="27" t="s">
        <v>93</v>
      </c>
      <c r="F131" s="29">
        <v>41765028</v>
      </c>
      <c r="G131" s="29" t="s">
        <v>158</v>
      </c>
      <c r="H131" s="27" t="s">
        <v>504</v>
      </c>
      <c r="I131" s="26">
        <v>40144</v>
      </c>
      <c r="J131" s="26">
        <v>40436</v>
      </c>
      <c r="K131" s="30">
        <f>61753266.78+21642500</f>
        <v>83395766.780000001</v>
      </c>
      <c r="L131" s="47">
        <v>21642500</v>
      </c>
      <c r="M131" s="29" t="s">
        <v>503</v>
      </c>
      <c r="N131" s="28" t="s">
        <v>159</v>
      </c>
      <c r="O131" s="28" t="s">
        <v>160</v>
      </c>
      <c r="P131" s="28" t="s">
        <v>65</v>
      </c>
      <c r="Q131" s="48" t="s">
        <v>198</v>
      </c>
    </row>
    <row r="132" spans="1:17" s="44" customFormat="1" ht="22.5" x14ac:dyDescent="0.2">
      <c r="A132" s="44">
        <v>127</v>
      </c>
      <c r="B132" s="45">
        <v>2009</v>
      </c>
      <c r="C132" s="46">
        <v>504</v>
      </c>
      <c r="D132" s="26">
        <v>40144</v>
      </c>
      <c r="E132" s="27" t="s">
        <v>505</v>
      </c>
      <c r="F132" s="29">
        <v>15225675</v>
      </c>
      <c r="G132" s="29" t="s">
        <v>158</v>
      </c>
      <c r="H132" s="27" t="s">
        <v>506</v>
      </c>
      <c r="I132" s="26">
        <v>40144</v>
      </c>
      <c r="J132" s="26">
        <v>40390</v>
      </c>
      <c r="K132" s="30">
        <v>15035633.66</v>
      </c>
      <c r="L132" s="47"/>
      <c r="M132" s="29" t="s">
        <v>507</v>
      </c>
      <c r="N132" s="28" t="s">
        <v>159</v>
      </c>
      <c r="O132" s="28" t="s">
        <v>46</v>
      </c>
      <c r="P132" s="28" t="s">
        <v>384</v>
      </c>
      <c r="Q132" s="48" t="s">
        <v>508</v>
      </c>
    </row>
    <row r="133" spans="1:17" s="44" customFormat="1" ht="22.5" x14ac:dyDescent="0.2">
      <c r="A133" s="44">
        <v>128</v>
      </c>
      <c r="B133" s="45">
        <v>2009</v>
      </c>
      <c r="C133" s="46">
        <v>505</v>
      </c>
      <c r="D133" s="26">
        <v>40144</v>
      </c>
      <c r="E133" s="27" t="s">
        <v>509</v>
      </c>
      <c r="F133" s="29">
        <v>52133832</v>
      </c>
      <c r="G133" s="29" t="s">
        <v>158</v>
      </c>
      <c r="H133" s="27" t="s">
        <v>506</v>
      </c>
      <c r="I133" s="26">
        <v>40144</v>
      </c>
      <c r="J133" s="26">
        <v>40463</v>
      </c>
      <c r="K133" s="30">
        <f>51316720+21642500</f>
        <v>72959220</v>
      </c>
      <c r="L133" s="47">
        <v>21642500</v>
      </c>
      <c r="M133" s="29" t="s">
        <v>510</v>
      </c>
      <c r="N133" s="28" t="s">
        <v>159</v>
      </c>
      <c r="O133" s="28" t="s">
        <v>46</v>
      </c>
      <c r="P133" s="28" t="s">
        <v>384</v>
      </c>
      <c r="Q133" s="48" t="s">
        <v>508</v>
      </c>
    </row>
    <row r="134" spans="1:17" s="44" customFormat="1" ht="56.25" x14ac:dyDescent="0.2">
      <c r="A134" s="44">
        <v>129</v>
      </c>
      <c r="B134" s="45">
        <v>2009</v>
      </c>
      <c r="C134" s="46">
        <v>506</v>
      </c>
      <c r="D134" s="26">
        <v>40147</v>
      </c>
      <c r="E134" s="27" t="s">
        <v>511</v>
      </c>
      <c r="F134" s="29">
        <v>51985654</v>
      </c>
      <c r="G134" s="29" t="s">
        <v>158</v>
      </c>
      <c r="H134" s="27" t="s">
        <v>512</v>
      </c>
      <c r="I134" s="26">
        <v>40147</v>
      </c>
      <c r="J134" s="26">
        <v>40436</v>
      </c>
      <c r="K134" s="30">
        <f>47500000+16500000</f>
        <v>64000000</v>
      </c>
      <c r="L134" s="47">
        <v>16500000</v>
      </c>
      <c r="M134" s="29" t="s">
        <v>503</v>
      </c>
      <c r="N134" s="28" t="s">
        <v>159</v>
      </c>
      <c r="O134" s="28" t="s">
        <v>160</v>
      </c>
      <c r="P134" s="28" t="s">
        <v>372</v>
      </c>
      <c r="Q134" s="48" t="s">
        <v>198</v>
      </c>
    </row>
    <row r="135" spans="1:17" s="44" customFormat="1" ht="33.75" x14ac:dyDescent="0.2">
      <c r="A135" s="44">
        <v>130</v>
      </c>
      <c r="B135" s="45">
        <v>2009</v>
      </c>
      <c r="C135" s="46">
        <v>507</v>
      </c>
      <c r="D135" s="26">
        <v>40147</v>
      </c>
      <c r="E135" s="27" t="s">
        <v>99</v>
      </c>
      <c r="F135" s="29">
        <v>46377959</v>
      </c>
      <c r="G135" s="29" t="s">
        <v>158</v>
      </c>
      <c r="H135" s="27" t="s">
        <v>100</v>
      </c>
      <c r="I135" s="26">
        <v>40147</v>
      </c>
      <c r="J135" s="26">
        <v>40466</v>
      </c>
      <c r="K135" s="30">
        <v>16170000</v>
      </c>
      <c r="L135" s="47" t="s">
        <v>513</v>
      </c>
      <c r="M135" s="29" t="s">
        <v>514</v>
      </c>
      <c r="N135" s="28" t="s">
        <v>159</v>
      </c>
      <c r="O135" s="28" t="s">
        <v>515</v>
      </c>
      <c r="P135" s="28" t="s">
        <v>516</v>
      </c>
      <c r="Q135" s="48" t="s">
        <v>515</v>
      </c>
    </row>
    <row r="136" spans="1:17" s="44" customFormat="1" ht="33.75" x14ac:dyDescent="0.2">
      <c r="A136" s="44">
        <v>131</v>
      </c>
      <c r="B136" s="45">
        <v>2009</v>
      </c>
      <c r="C136" s="46">
        <v>508</v>
      </c>
      <c r="D136" s="26">
        <v>40147</v>
      </c>
      <c r="E136" s="27" t="s">
        <v>517</v>
      </c>
      <c r="F136" s="29">
        <v>19343556</v>
      </c>
      <c r="G136" s="29" t="s">
        <v>158</v>
      </c>
      <c r="H136" s="27" t="s">
        <v>518</v>
      </c>
      <c r="I136" s="26">
        <v>40147</v>
      </c>
      <c r="J136" s="26">
        <v>40436</v>
      </c>
      <c r="K136" s="30">
        <f>47359999.86+16000000</f>
        <v>63359999.859999999</v>
      </c>
      <c r="L136" s="47">
        <v>16000000</v>
      </c>
      <c r="M136" s="29" t="s">
        <v>319</v>
      </c>
      <c r="N136" s="28" t="s">
        <v>159</v>
      </c>
      <c r="O136" s="28" t="s">
        <v>160</v>
      </c>
      <c r="P136" s="28" t="s">
        <v>65</v>
      </c>
      <c r="Q136" s="48" t="s">
        <v>198</v>
      </c>
    </row>
    <row r="137" spans="1:17" s="44" customFormat="1" ht="22.5" x14ac:dyDescent="0.2">
      <c r="A137" s="44">
        <v>132</v>
      </c>
      <c r="B137" s="45">
        <v>2009</v>
      </c>
      <c r="C137" s="46">
        <v>510</v>
      </c>
      <c r="D137" s="26">
        <v>40147</v>
      </c>
      <c r="E137" s="27" t="s">
        <v>519</v>
      </c>
      <c r="F137" s="29">
        <v>79685953</v>
      </c>
      <c r="G137" s="29" t="s">
        <v>158</v>
      </c>
      <c r="H137" s="27" t="s">
        <v>520</v>
      </c>
      <c r="I137" s="26">
        <v>40147</v>
      </c>
      <c r="J137" s="26">
        <v>40436</v>
      </c>
      <c r="K137" s="30">
        <f>79685953+12500000</f>
        <v>92185953</v>
      </c>
      <c r="L137" s="47">
        <v>12500000</v>
      </c>
      <c r="M137" s="29" t="s">
        <v>406</v>
      </c>
      <c r="N137" s="28" t="s">
        <v>159</v>
      </c>
      <c r="O137" s="28" t="s">
        <v>176</v>
      </c>
      <c r="P137" s="28" t="s">
        <v>516</v>
      </c>
      <c r="Q137" s="48" t="s">
        <v>58</v>
      </c>
    </row>
    <row r="138" spans="1:17" s="44" customFormat="1" ht="22.5" x14ac:dyDescent="0.2">
      <c r="A138" s="44">
        <v>133</v>
      </c>
      <c r="B138" s="45">
        <v>2009</v>
      </c>
      <c r="C138" s="46">
        <v>511</v>
      </c>
      <c r="D138" s="26">
        <v>40147</v>
      </c>
      <c r="E138" s="27" t="s">
        <v>69</v>
      </c>
      <c r="F138" s="29">
        <v>91299749</v>
      </c>
      <c r="G138" s="29" t="s">
        <v>158</v>
      </c>
      <c r="H138" s="27" t="s">
        <v>521</v>
      </c>
      <c r="I138" s="26">
        <v>40147</v>
      </c>
      <c r="J138" s="26">
        <v>40329</v>
      </c>
      <c r="K138" s="30">
        <v>43829549</v>
      </c>
      <c r="L138" s="47"/>
      <c r="M138" s="29"/>
      <c r="N138" s="28" t="s">
        <v>159</v>
      </c>
      <c r="O138" s="28" t="s">
        <v>182</v>
      </c>
      <c r="P138" s="28" t="s">
        <v>522</v>
      </c>
      <c r="Q138" s="48" t="s">
        <v>43</v>
      </c>
    </row>
    <row r="139" spans="1:17" s="44" customFormat="1" ht="33.75" x14ac:dyDescent="0.2">
      <c r="A139" s="44">
        <v>134</v>
      </c>
      <c r="B139" s="45">
        <v>2009</v>
      </c>
      <c r="C139" s="46">
        <v>512</v>
      </c>
      <c r="D139" s="26">
        <v>40147</v>
      </c>
      <c r="E139" s="27" t="s">
        <v>523</v>
      </c>
      <c r="F139" s="29">
        <v>51844969</v>
      </c>
      <c r="G139" s="29" t="s">
        <v>158</v>
      </c>
      <c r="H139" s="27" t="s">
        <v>524</v>
      </c>
      <c r="I139" s="26">
        <v>40147</v>
      </c>
      <c r="J139" s="26">
        <v>40390</v>
      </c>
      <c r="K139" s="30">
        <v>61429040</v>
      </c>
      <c r="L139" s="47"/>
      <c r="M139" s="29"/>
      <c r="N139" s="28" t="s">
        <v>159</v>
      </c>
      <c r="O139" s="28" t="s">
        <v>182</v>
      </c>
      <c r="P139" s="28" t="s">
        <v>522</v>
      </c>
      <c r="Q139" s="48" t="s">
        <v>43</v>
      </c>
    </row>
    <row r="140" spans="1:17" s="44" customFormat="1" ht="22.5" x14ac:dyDescent="0.2">
      <c r="A140" s="44">
        <v>135</v>
      </c>
      <c r="B140" s="45">
        <v>2009</v>
      </c>
      <c r="C140" s="46">
        <v>513</v>
      </c>
      <c r="D140" s="26">
        <v>40147</v>
      </c>
      <c r="E140" s="27" t="s">
        <v>525</v>
      </c>
      <c r="F140" s="29">
        <v>46660340</v>
      </c>
      <c r="G140" s="29" t="s">
        <v>158</v>
      </c>
      <c r="H140" s="27" t="s">
        <v>70</v>
      </c>
      <c r="I140" s="26">
        <v>40147</v>
      </c>
      <c r="J140" s="26">
        <v>40359</v>
      </c>
      <c r="K140" s="30">
        <v>43429398</v>
      </c>
      <c r="L140" s="47"/>
      <c r="M140" s="29"/>
      <c r="N140" s="28" t="s">
        <v>159</v>
      </c>
      <c r="O140" s="28" t="s">
        <v>182</v>
      </c>
      <c r="P140" s="28" t="s">
        <v>522</v>
      </c>
      <c r="Q140" s="48" t="s">
        <v>43</v>
      </c>
    </row>
    <row r="141" spans="1:17" s="44" customFormat="1" ht="22.5" x14ac:dyDescent="0.2">
      <c r="A141" s="44">
        <v>136</v>
      </c>
      <c r="B141" s="45">
        <v>2009</v>
      </c>
      <c r="C141" s="46">
        <v>514</v>
      </c>
      <c r="D141" s="26">
        <v>40147</v>
      </c>
      <c r="E141" s="27" t="s">
        <v>526</v>
      </c>
      <c r="F141" s="29">
        <v>296018</v>
      </c>
      <c r="G141" s="29" t="s">
        <v>158</v>
      </c>
      <c r="H141" s="27" t="s">
        <v>527</v>
      </c>
      <c r="I141" s="26">
        <v>40147</v>
      </c>
      <c r="J141" s="26">
        <v>40359</v>
      </c>
      <c r="K141" s="30">
        <v>40525846</v>
      </c>
      <c r="L141" s="47"/>
      <c r="M141" s="29"/>
      <c r="N141" s="28" t="s">
        <v>159</v>
      </c>
      <c r="O141" s="28" t="s">
        <v>182</v>
      </c>
      <c r="P141" s="28" t="s">
        <v>493</v>
      </c>
      <c r="Q141" s="48" t="s">
        <v>43</v>
      </c>
    </row>
    <row r="142" spans="1:17" s="44" customFormat="1" ht="33.75" x14ac:dyDescent="0.2">
      <c r="A142" s="44">
        <v>137</v>
      </c>
      <c r="B142" s="45">
        <v>2009</v>
      </c>
      <c r="C142" s="46">
        <v>515</v>
      </c>
      <c r="D142" s="26">
        <v>40147</v>
      </c>
      <c r="E142" s="27" t="s">
        <v>72</v>
      </c>
      <c r="F142" s="29">
        <v>72204883</v>
      </c>
      <c r="G142" s="29" t="s">
        <v>158</v>
      </c>
      <c r="H142" s="27" t="s">
        <v>528</v>
      </c>
      <c r="I142" s="26">
        <v>40147</v>
      </c>
      <c r="J142" s="26">
        <v>40390</v>
      </c>
      <c r="K142" s="30">
        <v>61429040</v>
      </c>
      <c r="L142" s="47"/>
      <c r="M142" s="29"/>
      <c r="N142" s="28" t="s">
        <v>159</v>
      </c>
      <c r="O142" s="28" t="s">
        <v>182</v>
      </c>
      <c r="P142" s="28" t="s">
        <v>522</v>
      </c>
      <c r="Q142" s="48" t="s">
        <v>43</v>
      </c>
    </row>
    <row r="143" spans="1:17" s="44" customFormat="1" ht="33.75" x14ac:dyDescent="0.2">
      <c r="A143" s="44">
        <v>138</v>
      </c>
      <c r="B143" s="45">
        <v>2009</v>
      </c>
      <c r="C143" s="46">
        <v>516</v>
      </c>
      <c r="D143" s="26">
        <v>40147</v>
      </c>
      <c r="E143" s="27" t="s">
        <v>529</v>
      </c>
      <c r="F143" s="29">
        <v>38282900</v>
      </c>
      <c r="G143" s="29" t="s">
        <v>158</v>
      </c>
      <c r="H143" s="27" t="s">
        <v>524</v>
      </c>
      <c r="I143" s="26">
        <v>40147</v>
      </c>
      <c r="J143" s="26">
        <v>40390</v>
      </c>
      <c r="K143" s="30">
        <v>77861727</v>
      </c>
      <c r="L143" s="47"/>
      <c r="M143" s="29"/>
      <c r="N143" s="28" t="s">
        <v>159</v>
      </c>
      <c r="O143" s="28" t="s">
        <v>182</v>
      </c>
      <c r="P143" s="28" t="s">
        <v>522</v>
      </c>
      <c r="Q143" s="48" t="s">
        <v>43</v>
      </c>
    </row>
    <row r="144" spans="1:17" s="44" customFormat="1" ht="22.5" x14ac:dyDescent="0.2">
      <c r="A144" s="44">
        <v>139</v>
      </c>
      <c r="B144" s="45">
        <v>2009</v>
      </c>
      <c r="C144" s="46">
        <v>517</v>
      </c>
      <c r="D144" s="26">
        <v>40147</v>
      </c>
      <c r="E144" s="27" t="s">
        <v>144</v>
      </c>
      <c r="F144" s="29">
        <v>19212329</v>
      </c>
      <c r="G144" s="29" t="s">
        <v>158</v>
      </c>
      <c r="H144" s="27" t="s">
        <v>530</v>
      </c>
      <c r="I144" s="26">
        <v>40147</v>
      </c>
      <c r="J144" s="26">
        <v>40374</v>
      </c>
      <c r="K144" s="30">
        <v>68551065</v>
      </c>
      <c r="L144" s="47"/>
      <c r="M144" s="29"/>
      <c r="N144" s="28" t="s">
        <v>159</v>
      </c>
      <c r="O144" s="28" t="s">
        <v>182</v>
      </c>
      <c r="P144" s="28" t="s">
        <v>522</v>
      </c>
      <c r="Q144" s="48" t="s">
        <v>43</v>
      </c>
    </row>
    <row r="145" spans="1:17" s="44" customFormat="1" ht="22.5" x14ac:dyDescent="0.2">
      <c r="A145" s="44">
        <v>140</v>
      </c>
      <c r="B145" s="45">
        <v>2009</v>
      </c>
      <c r="C145" s="46">
        <v>518</v>
      </c>
      <c r="D145" s="26">
        <v>40147</v>
      </c>
      <c r="E145" s="27" t="s">
        <v>531</v>
      </c>
      <c r="F145" s="29">
        <v>80180392</v>
      </c>
      <c r="G145" s="29" t="s">
        <v>158</v>
      </c>
      <c r="H145" s="27" t="s">
        <v>532</v>
      </c>
      <c r="I145" s="26">
        <v>40147</v>
      </c>
      <c r="J145" s="26">
        <v>40436</v>
      </c>
      <c r="K145" s="30">
        <f>35000000+12000000</f>
        <v>47000000</v>
      </c>
      <c r="L145" s="47">
        <v>12000000</v>
      </c>
      <c r="M145" s="29" t="s">
        <v>400</v>
      </c>
      <c r="N145" s="28" t="s">
        <v>159</v>
      </c>
      <c r="O145" s="28" t="s">
        <v>176</v>
      </c>
      <c r="P145" s="28" t="s">
        <v>516</v>
      </c>
      <c r="Q145" s="48" t="s">
        <v>58</v>
      </c>
    </row>
    <row r="146" spans="1:17" s="44" customFormat="1" ht="67.5" x14ac:dyDescent="0.2">
      <c r="A146" s="44">
        <v>141</v>
      </c>
      <c r="B146" s="45">
        <v>2009</v>
      </c>
      <c r="C146" s="46">
        <v>519</v>
      </c>
      <c r="D146" s="26">
        <v>40147</v>
      </c>
      <c r="E146" s="27" t="s">
        <v>75</v>
      </c>
      <c r="F146" s="29">
        <v>30724388</v>
      </c>
      <c r="G146" s="29" t="s">
        <v>158</v>
      </c>
      <c r="H146" s="27" t="s">
        <v>76</v>
      </c>
      <c r="I146" s="26">
        <v>40147</v>
      </c>
      <c r="J146" s="26">
        <v>40390</v>
      </c>
      <c r="K146" s="30">
        <v>77861727</v>
      </c>
      <c r="L146" s="47"/>
      <c r="M146" s="29"/>
      <c r="N146" s="28" t="s">
        <v>159</v>
      </c>
      <c r="O146" s="28" t="s">
        <v>182</v>
      </c>
      <c r="P146" s="28" t="s">
        <v>522</v>
      </c>
      <c r="Q146" s="48" t="s">
        <v>43</v>
      </c>
    </row>
    <row r="147" spans="1:17" s="44" customFormat="1" ht="22.5" x14ac:dyDescent="0.2">
      <c r="A147" s="44">
        <v>142</v>
      </c>
      <c r="B147" s="45">
        <v>2009</v>
      </c>
      <c r="C147" s="46">
        <v>521</v>
      </c>
      <c r="D147" s="26">
        <v>40147</v>
      </c>
      <c r="E147" s="27" t="s">
        <v>533</v>
      </c>
      <c r="F147" s="29">
        <v>52034970</v>
      </c>
      <c r="G147" s="29" t="s">
        <v>158</v>
      </c>
      <c r="H147" s="27" t="s">
        <v>86</v>
      </c>
      <c r="I147" s="26">
        <v>40147</v>
      </c>
      <c r="J147" s="26">
        <v>40359</v>
      </c>
      <c r="K147" s="30">
        <v>48355977</v>
      </c>
      <c r="L147" s="47"/>
      <c r="M147" s="29"/>
      <c r="N147" s="28" t="s">
        <v>159</v>
      </c>
      <c r="O147" s="28" t="s">
        <v>182</v>
      </c>
      <c r="P147" s="28" t="s">
        <v>161</v>
      </c>
      <c r="Q147" s="48" t="s">
        <v>43</v>
      </c>
    </row>
    <row r="148" spans="1:17" s="44" customFormat="1" ht="33.75" x14ac:dyDescent="0.2">
      <c r="A148" s="44">
        <v>143</v>
      </c>
      <c r="B148" s="45">
        <v>2009</v>
      </c>
      <c r="C148" s="46">
        <v>523</v>
      </c>
      <c r="D148" s="26">
        <v>40147</v>
      </c>
      <c r="E148" s="27" t="s">
        <v>534</v>
      </c>
      <c r="F148" s="29">
        <v>80413429</v>
      </c>
      <c r="G148" s="29" t="s">
        <v>158</v>
      </c>
      <c r="H148" s="27" t="s">
        <v>535</v>
      </c>
      <c r="I148" s="26">
        <v>40147</v>
      </c>
      <c r="J148" s="26">
        <v>40482</v>
      </c>
      <c r="K148" s="30">
        <v>428000000</v>
      </c>
      <c r="L148" s="47">
        <v>13882608</v>
      </c>
      <c r="M148" s="29" t="s">
        <v>536</v>
      </c>
      <c r="N148" s="28" t="s">
        <v>159</v>
      </c>
      <c r="O148" s="28" t="s">
        <v>46</v>
      </c>
      <c r="P148" s="28" t="s">
        <v>372</v>
      </c>
      <c r="Q148" s="48" t="s">
        <v>203</v>
      </c>
    </row>
    <row r="149" spans="1:17" s="44" customFormat="1" ht="33.75" x14ac:dyDescent="0.2">
      <c r="A149" s="44">
        <v>144</v>
      </c>
      <c r="B149" s="45">
        <v>2009</v>
      </c>
      <c r="C149" s="46">
        <v>524</v>
      </c>
      <c r="D149" s="26">
        <v>40148</v>
      </c>
      <c r="E149" s="27" t="s">
        <v>537</v>
      </c>
      <c r="F149" s="29">
        <v>52206547</v>
      </c>
      <c r="G149" s="29" t="s">
        <v>158</v>
      </c>
      <c r="H149" s="27" t="s">
        <v>538</v>
      </c>
      <c r="I149" s="26">
        <v>40148</v>
      </c>
      <c r="J149" s="26">
        <v>40390</v>
      </c>
      <c r="K149" s="30">
        <v>61429040</v>
      </c>
      <c r="L149" s="47"/>
      <c r="M149" s="29"/>
      <c r="N149" s="28" t="s">
        <v>159</v>
      </c>
      <c r="O149" s="28" t="s">
        <v>182</v>
      </c>
      <c r="P149" s="28" t="s">
        <v>522</v>
      </c>
      <c r="Q149" s="48" t="s">
        <v>43</v>
      </c>
    </row>
    <row r="150" spans="1:17" s="44" customFormat="1" ht="22.5" x14ac:dyDescent="0.2">
      <c r="A150" s="44">
        <v>145</v>
      </c>
      <c r="B150" s="45">
        <v>2009</v>
      </c>
      <c r="C150" s="46">
        <v>525</v>
      </c>
      <c r="D150" s="26">
        <v>40148</v>
      </c>
      <c r="E150" s="27" t="s">
        <v>539</v>
      </c>
      <c r="F150" s="29">
        <v>52412399</v>
      </c>
      <c r="G150" s="29" t="s">
        <v>158</v>
      </c>
      <c r="H150" s="27" t="s">
        <v>540</v>
      </c>
      <c r="I150" s="26">
        <v>40148</v>
      </c>
      <c r="J150" s="26">
        <v>40497</v>
      </c>
      <c r="K150" s="30">
        <v>65500395.859999999</v>
      </c>
      <c r="L150" s="47" t="s">
        <v>541</v>
      </c>
      <c r="M150" s="29" t="s">
        <v>486</v>
      </c>
      <c r="N150" s="28" t="s">
        <v>159</v>
      </c>
      <c r="O150" s="28" t="s">
        <v>46</v>
      </c>
      <c r="P150" s="28" t="s">
        <v>375</v>
      </c>
      <c r="Q150" s="48" t="s">
        <v>46</v>
      </c>
    </row>
    <row r="151" spans="1:17" s="44" customFormat="1" ht="45" x14ac:dyDescent="0.2">
      <c r="A151" s="44">
        <v>146</v>
      </c>
      <c r="B151" s="45">
        <v>2009</v>
      </c>
      <c r="C151" s="46">
        <v>526</v>
      </c>
      <c r="D151" s="26">
        <v>40148</v>
      </c>
      <c r="E151" s="27" t="s">
        <v>542</v>
      </c>
      <c r="F151" s="29">
        <v>20614934</v>
      </c>
      <c r="G151" s="29" t="s">
        <v>158</v>
      </c>
      <c r="H151" s="27" t="s">
        <v>543</v>
      </c>
      <c r="I151" s="26">
        <v>40148</v>
      </c>
      <c r="J151" s="26">
        <v>40501</v>
      </c>
      <c r="K151" s="30">
        <f>32480000+12600000</f>
        <v>45080000</v>
      </c>
      <c r="L151" s="47" t="s">
        <v>544</v>
      </c>
      <c r="M151" s="29" t="s">
        <v>545</v>
      </c>
      <c r="N151" s="28" t="s">
        <v>159</v>
      </c>
      <c r="O151" s="28" t="s">
        <v>160</v>
      </c>
      <c r="P151" s="28" t="s">
        <v>546</v>
      </c>
      <c r="Q151" s="48" t="s">
        <v>98</v>
      </c>
    </row>
    <row r="152" spans="1:17" s="44" customFormat="1" ht="33.75" x14ac:dyDescent="0.2">
      <c r="A152" s="44">
        <v>147</v>
      </c>
      <c r="B152" s="45">
        <v>2009</v>
      </c>
      <c r="C152" s="46">
        <v>527</v>
      </c>
      <c r="D152" s="26">
        <v>40148</v>
      </c>
      <c r="E152" s="27" t="s">
        <v>77</v>
      </c>
      <c r="F152" s="29">
        <v>32651993</v>
      </c>
      <c r="G152" s="29" t="s">
        <v>158</v>
      </c>
      <c r="H152" s="27" t="s">
        <v>538</v>
      </c>
      <c r="I152" s="26">
        <v>40148</v>
      </c>
      <c r="J152" s="26">
        <v>40390</v>
      </c>
      <c r="K152" s="30">
        <v>77861720</v>
      </c>
      <c r="L152" s="47"/>
      <c r="M152" s="29"/>
      <c r="N152" s="28" t="s">
        <v>159</v>
      </c>
      <c r="O152" s="28" t="s">
        <v>182</v>
      </c>
      <c r="P152" s="28" t="s">
        <v>522</v>
      </c>
      <c r="Q152" s="48" t="s">
        <v>43</v>
      </c>
    </row>
    <row r="153" spans="1:17" s="44" customFormat="1" ht="45" x14ac:dyDescent="0.2">
      <c r="A153" s="44">
        <v>148</v>
      </c>
      <c r="B153" s="45">
        <v>2009</v>
      </c>
      <c r="C153" s="46">
        <v>528</v>
      </c>
      <c r="D153" s="26">
        <v>40149</v>
      </c>
      <c r="E153" s="27" t="s">
        <v>547</v>
      </c>
      <c r="F153" s="29">
        <v>80815490</v>
      </c>
      <c r="G153" s="29" t="s">
        <v>158</v>
      </c>
      <c r="H153" s="27" t="s">
        <v>548</v>
      </c>
      <c r="I153" s="26">
        <v>40149</v>
      </c>
      <c r="J153" s="26">
        <v>40466</v>
      </c>
      <c r="K153" s="30">
        <v>19600000</v>
      </c>
      <c r="L153" s="47" t="s">
        <v>549</v>
      </c>
      <c r="M153" s="29" t="s">
        <v>550</v>
      </c>
      <c r="N153" s="28" t="s">
        <v>159</v>
      </c>
      <c r="O153" s="28" t="s">
        <v>551</v>
      </c>
      <c r="P153" s="28" t="s">
        <v>516</v>
      </c>
      <c r="Q153" s="48" t="s">
        <v>551</v>
      </c>
    </row>
    <row r="154" spans="1:17" s="44" customFormat="1" ht="33.75" x14ac:dyDescent="0.2">
      <c r="A154" s="44">
        <v>149</v>
      </c>
      <c r="B154" s="45">
        <v>2009</v>
      </c>
      <c r="C154" s="46">
        <v>529</v>
      </c>
      <c r="D154" s="26">
        <v>40149</v>
      </c>
      <c r="E154" s="27" t="s">
        <v>552</v>
      </c>
      <c r="F154" s="29">
        <v>52423496</v>
      </c>
      <c r="G154" s="29" t="s">
        <v>158</v>
      </c>
      <c r="H154" s="27" t="s">
        <v>553</v>
      </c>
      <c r="I154" s="26">
        <v>40149</v>
      </c>
      <c r="J154" s="26">
        <v>40504</v>
      </c>
      <c r="K154" s="30">
        <v>23560000</v>
      </c>
      <c r="L154" s="47">
        <v>9300000</v>
      </c>
      <c r="M154" s="29" t="s">
        <v>554</v>
      </c>
      <c r="N154" s="28" t="s">
        <v>159</v>
      </c>
      <c r="O154" s="28" t="s">
        <v>555</v>
      </c>
      <c r="P154" s="28" t="s">
        <v>556</v>
      </c>
      <c r="Q154" s="48" t="s">
        <v>160</v>
      </c>
    </row>
    <row r="155" spans="1:17" s="44" customFormat="1" ht="45" x14ac:dyDescent="0.2">
      <c r="A155" s="44">
        <v>150</v>
      </c>
      <c r="B155" s="45">
        <v>2009</v>
      </c>
      <c r="C155" s="46">
        <v>530</v>
      </c>
      <c r="D155" s="26">
        <v>40149</v>
      </c>
      <c r="E155" s="27" t="s">
        <v>97</v>
      </c>
      <c r="F155" s="29">
        <v>32816319</v>
      </c>
      <c r="G155" s="29" t="s">
        <v>158</v>
      </c>
      <c r="H155" s="27" t="s">
        <v>557</v>
      </c>
      <c r="I155" s="26">
        <v>40149</v>
      </c>
      <c r="J155" s="26">
        <v>40439</v>
      </c>
      <c r="K155" s="30">
        <v>29760000</v>
      </c>
      <c r="L155" s="47">
        <v>6200000</v>
      </c>
      <c r="M155" s="29" t="s">
        <v>558</v>
      </c>
      <c r="N155" s="28" t="s">
        <v>159</v>
      </c>
      <c r="O155" s="28" t="s">
        <v>160</v>
      </c>
      <c r="P155" s="28" t="s">
        <v>265</v>
      </c>
      <c r="Q155" s="48" t="s">
        <v>98</v>
      </c>
    </row>
    <row r="156" spans="1:17" s="44" customFormat="1" ht="33.75" x14ac:dyDescent="0.2">
      <c r="A156" s="44">
        <v>151</v>
      </c>
      <c r="B156" s="45">
        <v>2009</v>
      </c>
      <c r="C156" s="46">
        <v>532</v>
      </c>
      <c r="D156" s="26">
        <v>40149</v>
      </c>
      <c r="E156" s="27" t="s">
        <v>559</v>
      </c>
      <c r="F156" s="29">
        <v>7177992</v>
      </c>
      <c r="G156" s="29" t="s">
        <v>158</v>
      </c>
      <c r="H156" s="27" t="s">
        <v>560</v>
      </c>
      <c r="I156" s="26">
        <v>40149</v>
      </c>
      <c r="J156" s="26">
        <v>40359</v>
      </c>
      <c r="K156" s="30">
        <v>41586667</v>
      </c>
      <c r="L156" s="47"/>
      <c r="M156" s="29" t="s">
        <v>561</v>
      </c>
      <c r="N156" s="28" t="s">
        <v>159</v>
      </c>
      <c r="O156" s="28" t="s">
        <v>182</v>
      </c>
      <c r="P156" s="28" t="s">
        <v>493</v>
      </c>
      <c r="Q156" s="48" t="s">
        <v>43</v>
      </c>
    </row>
    <row r="157" spans="1:17" s="44" customFormat="1" ht="22.5" x14ac:dyDescent="0.2">
      <c r="A157" s="44">
        <v>152</v>
      </c>
      <c r="B157" s="45">
        <v>2009</v>
      </c>
      <c r="C157" s="46">
        <v>534</v>
      </c>
      <c r="D157" s="26">
        <v>40150</v>
      </c>
      <c r="E157" s="27" t="s">
        <v>562</v>
      </c>
      <c r="F157" s="29">
        <v>79526882</v>
      </c>
      <c r="G157" s="29" t="s">
        <v>158</v>
      </c>
      <c r="H157" s="27" t="s">
        <v>563</v>
      </c>
      <c r="I157" s="26">
        <v>40150</v>
      </c>
      <c r="J157" s="26">
        <v>40191</v>
      </c>
      <c r="K157" s="30">
        <v>41449200</v>
      </c>
      <c r="L157" s="47"/>
      <c r="M157" s="29" t="s">
        <v>564</v>
      </c>
      <c r="N157" s="28" t="s">
        <v>159</v>
      </c>
      <c r="O157" s="28" t="s">
        <v>46</v>
      </c>
      <c r="P157" s="28" t="s">
        <v>565</v>
      </c>
      <c r="Q157" s="48" t="s">
        <v>566</v>
      </c>
    </row>
    <row r="158" spans="1:17" s="44" customFormat="1" ht="22.5" x14ac:dyDescent="0.2">
      <c r="A158" s="44">
        <v>153</v>
      </c>
      <c r="B158" s="45">
        <v>2009</v>
      </c>
      <c r="C158" s="46">
        <v>535</v>
      </c>
      <c r="D158" s="26">
        <v>40150</v>
      </c>
      <c r="E158" s="27" t="s">
        <v>567</v>
      </c>
      <c r="F158" s="29">
        <v>29360248</v>
      </c>
      <c r="G158" s="29" t="s">
        <v>158</v>
      </c>
      <c r="H158" s="27" t="s">
        <v>568</v>
      </c>
      <c r="I158" s="26">
        <v>40150</v>
      </c>
      <c r="J158" s="26">
        <v>40436</v>
      </c>
      <c r="K158" s="30">
        <v>21735080</v>
      </c>
      <c r="L158" s="47">
        <v>4075327</v>
      </c>
      <c r="M158" s="29" t="s">
        <v>569</v>
      </c>
      <c r="N158" s="28" t="s">
        <v>159</v>
      </c>
      <c r="O158" s="28" t="s">
        <v>176</v>
      </c>
      <c r="P158" s="28" t="s">
        <v>487</v>
      </c>
      <c r="Q158" s="48" t="s">
        <v>176</v>
      </c>
    </row>
    <row r="159" spans="1:17" s="44" customFormat="1" ht="22.5" x14ac:dyDescent="0.2">
      <c r="A159" s="44">
        <v>154</v>
      </c>
      <c r="B159" s="45">
        <v>2009</v>
      </c>
      <c r="C159" s="46">
        <v>538</v>
      </c>
      <c r="D159" s="26">
        <v>40151</v>
      </c>
      <c r="E159" s="27" t="s">
        <v>570</v>
      </c>
      <c r="F159" s="29">
        <v>8000910746</v>
      </c>
      <c r="G159" s="29" t="s">
        <v>141</v>
      </c>
      <c r="H159" s="27" t="s">
        <v>571</v>
      </c>
      <c r="I159" s="26">
        <v>40151</v>
      </c>
      <c r="J159" s="26">
        <v>40512</v>
      </c>
      <c r="K159" s="30">
        <v>126291647097</v>
      </c>
      <c r="L159" s="47"/>
      <c r="M159" s="29" t="s">
        <v>572</v>
      </c>
      <c r="N159" s="28" t="s">
        <v>159</v>
      </c>
      <c r="O159" s="28" t="s">
        <v>182</v>
      </c>
      <c r="P159" s="28" t="s">
        <v>522</v>
      </c>
      <c r="Q159" s="48" t="s">
        <v>43</v>
      </c>
    </row>
    <row r="160" spans="1:17" s="44" customFormat="1" ht="33.75" x14ac:dyDescent="0.2">
      <c r="A160" s="44">
        <v>155</v>
      </c>
      <c r="B160" s="45">
        <v>2009</v>
      </c>
      <c r="C160" s="46">
        <v>539</v>
      </c>
      <c r="D160" s="26">
        <v>40154</v>
      </c>
      <c r="E160" s="27" t="s">
        <v>108</v>
      </c>
      <c r="F160" s="29">
        <v>52251912</v>
      </c>
      <c r="G160" s="29" t="s">
        <v>158</v>
      </c>
      <c r="H160" s="27" t="s">
        <v>573</v>
      </c>
      <c r="I160" s="26">
        <v>40154</v>
      </c>
      <c r="J160" s="26">
        <v>40497</v>
      </c>
      <c r="K160" s="30">
        <f>49641072+21992880</f>
        <v>71633952</v>
      </c>
      <c r="L160" s="47">
        <v>21992880</v>
      </c>
      <c r="M160" s="29" t="s">
        <v>574</v>
      </c>
      <c r="N160" s="28" t="s">
        <v>159</v>
      </c>
      <c r="O160" s="28" t="s">
        <v>46</v>
      </c>
      <c r="P160" s="28" t="s">
        <v>565</v>
      </c>
      <c r="Q160" s="48" t="s">
        <v>566</v>
      </c>
    </row>
    <row r="161" spans="1:17" s="44" customFormat="1" ht="45" x14ac:dyDescent="0.2">
      <c r="A161" s="44">
        <v>156</v>
      </c>
      <c r="B161" s="45">
        <v>2009</v>
      </c>
      <c r="C161" s="46">
        <v>540</v>
      </c>
      <c r="D161" s="26">
        <v>40154</v>
      </c>
      <c r="E161" s="27" t="s">
        <v>575</v>
      </c>
      <c r="F161" s="29">
        <v>17417223</v>
      </c>
      <c r="G161" s="29" t="s">
        <v>158</v>
      </c>
      <c r="H161" s="27" t="s">
        <v>576</v>
      </c>
      <c r="I161" s="26">
        <v>40154</v>
      </c>
      <c r="J161" s="26">
        <v>40497</v>
      </c>
      <c r="K161" s="30">
        <v>71633952</v>
      </c>
      <c r="L161" s="47">
        <v>21992880</v>
      </c>
      <c r="M161" s="29" t="s">
        <v>577</v>
      </c>
      <c r="N161" s="28" t="s">
        <v>159</v>
      </c>
      <c r="O161" s="28" t="s">
        <v>46</v>
      </c>
      <c r="P161" s="28" t="s">
        <v>565</v>
      </c>
      <c r="Q161" s="48" t="s">
        <v>566</v>
      </c>
    </row>
    <row r="162" spans="1:17" s="44" customFormat="1" ht="45" x14ac:dyDescent="0.2">
      <c r="A162" s="44">
        <v>157</v>
      </c>
      <c r="B162" s="45">
        <v>2009</v>
      </c>
      <c r="C162" s="46">
        <v>541</v>
      </c>
      <c r="D162" s="26">
        <v>40154</v>
      </c>
      <c r="E162" s="27" t="s">
        <v>578</v>
      </c>
      <c r="F162" s="29">
        <v>52718829</v>
      </c>
      <c r="G162" s="29" t="s">
        <v>158</v>
      </c>
      <c r="H162" s="27" t="s">
        <v>576</v>
      </c>
      <c r="I162" s="26">
        <v>40154</v>
      </c>
      <c r="J162" s="26">
        <v>40497</v>
      </c>
      <c r="K162" s="30">
        <v>71633952</v>
      </c>
      <c r="L162" s="47">
        <v>21992880</v>
      </c>
      <c r="M162" s="29" t="s">
        <v>579</v>
      </c>
      <c r="N162" s="28" t="s">
        <v>159</v>
      </c>
      <c r="O162" s="28" t="s">
        <v>46</v>
      </c>
      <c r="P162" s="28" t="s">
        <v>565</v>
      </c>
      <c r="Q162" s="48" t="s">
        <v>566</v>
      </c>
    </row>
    <row r="163" spans="1:17" s="44" customFormat="1" ht="33.75" x14ac:dyDescent="0.2">
      <c r="A163" s="44">
        <v>158</v>
      </c>
      <c r="B163" s="45">
        <v>2009</v>
      </c>
      <c r="C163" s="46">
        <v>542</v>
      </c>
      <c r="D163" s="26">
        <v>40154</v>
      </c>
      <c r="E163" s="27" t="s">
        <v>580</v>
      </c>
      <c r="F163" s="29">
        <v>9870305</v>
      </c>
      <c r="G163" s="29" t="s">
        <v>158</v>
      </c>
      <c r="H163" s="27" t="s">
        <v>581</v>
      </c>
      <c r="I163" s="26">
        <v>40154</v>
      </c>
      <c r="J163" s="26">
        <v>40481</v>
      </c>
      <c r="K163" s="30">
        <f>39795981+15112398</f>
        <v>54908379</v>
      </c>
      <c r="L163" s="47">
        <v>15112398</v>
      </c>
      <c r="M163" s="29" t="s">
        <v>582</v>
      </c>
      <c r="N163" s="28" t="s">
        <v>159</v>
      </c>
      <c r="O163" s="28" t="s">
        <v>46</v>
      </c>
      <c r="P163" s="28" t="s">
        <v>375</v>
      </c>
      <c r="Q163" s="48" t="s">
        <v>46</v>
      </c>
    </row>
    <row r="164" spans="1:17" s="44" customFormat="1" ht="45" x14ac:dyDescent="0.2">
      <c r="A164" s="44">
        <v>159</v>
      </c>
      <c r="B164" s="45">
        <v>2009</v>
      </c>
      <c r="C164" s="46">
        <v>543</v>
      </c>
      <c r="D164" s="26">
        <v>40154</v>
      </c>
      <c r="E164" s="27" t="s">
        <v>583</v>
      </c>
      <c r="F164" s="29">
        <v>43206485</v>
      </c>
      <c r="G164" s="29" t="s">
        <v>158</v>
      </c>
      <c r="H164" s="27" t="s">
        <v>584</v>
      </c>
      <c r="I164" s="26">
        <v>40154</v>
      </c>
      <c r="J164" s="26">
        <v>40451</v>
      </c>
      <c r="K164" s="30">
        <f>40266576+10194070</f>
        <v>50460646</v>
      </c>
      <c r="L164" s="47">
        <v>10194070</v>
      </c>
      <c r="M164" s="29" t="s">
        <v>585</v>
      </c>
      <c r="N164" s="28" t="s">
        <v>159</v>
      </c>
      <c r="O164" s="28" t="s">
        <v>46</v>
      </c>
      <c r="P164" s="28" t="s">
        <v>375</v>
      </c>
      <c r="Q164" s="48" t="s">
        <v>46</v>
      </c>
    </row>
    <row r="165" spans="1:17" s="44" customFormat="1" ht="45" x14ac:dyDescent="0.2">
      <c r="A165" s="44">
        <v>160</v>
      </c>
      <c r="B165" s="45">
        <v>2009</v>
      </c>
      <c r="C165" s="46">
        <v>544</v>
      </c>
      <c r="D165" s="26">
        <v>40154</v>
      </c>
      <c r="E165" s="27" t="s">
        <v>586</v>
      </c>
      <c r="F165" s="29">
        <v>51947769</v>
      </c>
      <c r="G165" s="29" t="s">
        <v>158</v>
      </c>
      <c r="H165" s="27" t="s">
        <v>584</v>
      </c>
      <c r="I165" s="26">
        <v>40154</v>
      </c>
      <c r="J165" s="26">
        <v>40451</v>
      </c>
      <c r="K165" s="30">
        <f>57319343+14511226</f>
        <v>71830569</v>
      </c>
      <c r="L165" s="47">
        <v>14511226</v>
      </c>
      <c r="M165" s="29" t="s">
        <v>45</v>
      </c>
      <c r="N165" s="28" t="s">
        <v>159</v>
      </c>
      <c r="O165" s="28" t="s">
        <v>46</v>
      </c>
      <c r="P165" s="28" t="s">
        <v>375</v>
      </c>
      <c r="Q165" s="48" t="s">
        <v>46</v>
      </c>
    </row>
    <row r="166" spans="1:17" s="44" customFormat="1" ht="33.75" x14ac:dyDescent="0.2">
      <c r="A166" s="44">
        <v>161</v>
      </c>
      <c r="B166" s="45">
        <v>2009</v>
      </c>
      <c r="C166" s="46">
        <v>545</v>
      </c>
      <c r="D166" s="26">
        <v>40154</v>
      </c>
      <c r="E166" s="27" t="s">
        <v>587</v>
      </c>
      <c r="F166" s="29">
        <v>79326718</v>
      </c>
      <c r="G166" s="29" t="s">
        <v>158</v>
      </c>
      <c r="H166" s="27" t="s">
        <v>588</v>
      </c>
      <c r="I166" s="26">
        <v>40154</v>
      </c>
      <c r="J166" s="26">
        <v>40497</v>
      </c>
      <c r="K166" s="30">
        <v>20769072</v>
      </c>
      <c r="L166" s="47" t="s">
        <v>589</v>
      </c>
      <c r="M166" s="29" t="s">
        <v>590</v>
      </c>
      <c r="N166" s="28" t="s">
        <v>159</v>
      </c>
      <c r="O166" s="28" t="s">
        <v>46</v>
      </c>
      <c r="P166" s="28" t="s">
        <v>127</v>
      </c>
      <c r="Q166" s="48" t="s">
        <v>46</v>
      </c>
    </row>
    <row r="167" spans="1:17" s="44" customFormat="1" ht="33.75" x14ac:dyDescent="0.2">
      <c r="A167" s="44">
        <v>162</v>
      </c>
      <c r="B167" s="45">
        <v>2009</v>
      </c>
      <c r="C167" s="46">
        <v>547</v>
      </c>
      <c r="D167" s="26">
        <v>40154</v>
      </c>
      <c r="E167" s="27" t="s">
        <v>591</v>
      </c>
      <c r="F167" s="29">
        <v>8300550498</v>
      </c>
      <c r="G167" s="29" t="s">
        <v>248</v>
      </c>
      <c r="H167" s="27" t="s">
        <v>592</v>
      </c>
      <c r="I167" s="26">
        <v>40154</v>
      </c>
      <c r="J167" s="26">
        <v>40390</v>
      </c>
      <c r="K167" s="30">
        <v>57875826</v>
      </c>
      <c r="L167" s="47"/>
      <c r="M167" s="29"/>
      <c r="N167" s="28" t="s">
        <v>159</v>
      </c>
      <c r="O167" s="28" t="s">
        <v>46</v>
      </c>
      <c r="P167" s="28" t="s">
        <v>593</v>
      </c>
      <c r="Q167" s="48" t="s">
        <v>51</v>
      </c>
    </row>
    <row r="168" spans="1:17" s="44" customFormat="1" ht="22.5" x14ac:dyDescent="0.2">
      <c r="A168" s="44">
        <v>163</v>
      </c>
      <c r="B168" s="45">
        <v>2009</v>
      </c>
      <c r="C168" s="46">
        <v>548</v>
      </c>
      <c r="D168" s="26">
        <v>40154</v>
      </c>
      <c r="E168" s="27" t="s">
        <v>594</v>
      </c>
      <c r="F168" s="29">
        <v>29532349</v>
      </c>
      <c r="G168" s="29" t="s">
        <v>158</v>
      </c>
      <c r="H168" s="27" t="s">
        <v>595</v>
      </c>
      <c r="I168" s="26">
        <v>40154</v>
      </c>
      <c r="J168" s="26">
        <v>40497</v>
      </c>
      <c r="K168" s="30">
        <v>49641072</v>
      </c>
      <c r="L168" s="47">
        <v>21992880</v>
      </c>
      <c r="M168" s="29" t="s">
        <v>52</v>
      </c>
      <c r="N168" s="28" t="s">
        <v>159</v>
      </c>
      <c r="O168" s="28" t="s">
        <v>46</v>
      </c>
      <c r="P168" s="28" t="s">
        <v>384</v>
      </c>
      <c r="Q168" s="48" t="s">
        <v>42</v>
      </c>
    </row>
    <row r="169" spans="1:17" s="44" customFormat="1" ht="56.25" x14ac:dyDescent="0.2">
      <c r="A169" s="44">
        <v>164</v>
      </c>
      <c r="B169" s="45">
        <v>2009</v>
      </c>
      <c r="C169" s="46">
        <v>552</v>
      </c>
      <c r="D169" s="26">
        <v>40157</v>
      </c>
      <c r="E169" s="27" t="s">
        <v>104</v>
      </c>
      <c r="F169" s="29">
        <v>51901705</v>
      </c>
      <c r="G169" s="29" t="s">
        <v>158</v>
      </c>
      <c r="H169" s="27" t="s">
        <v>596</v>
      </c>
      <c r="I169" s="26">
        <v>40157</v>
      </c>
      <c r="J169" s="26">
        <v>40389</v>
      </c>
      <c r="K169" s="30">
        <v>85000000</v>
      </c>
      <c r="L169" s="47"/>
      <c r="M169" s="29"/>
      <c r="N169" s="28" t="s">
        <v>159</v>
      </c>
      <c r="O169" s="28" t="s">
        <v>597</v>
      </c>
      <c r="P169" s="28" t="s">
        <v>300</v>
      </c>
      <c r="Q169" s="48" t="s">
        <v>198</v>
      </c>
    </row>
    <row r="170" spans="1:17" s="44" customFormat="1" ht="22.5" x14ac:dyDescent="0.2">
      <c r="A170" s="44">
        <v>165</v>
      </c>
      <c r="B170" s="45">
        <v>2009</v>
      </c>
      <c r="C170" s="46">
        <v>556</v>
      </c>
      <c r="D170" s="26">
        <v>40158</v>
      </c>
      <c r="E170" s="27" t="s">
        <v>598</v>
      </c>
      <c r="F170" s="29">
        <v>63537803</v>
      </c>
      <c r="G170" s="29" t="s">
        <v>158</v>
      </c>
      <c r="H170" s="27" t="s">
        <v>595</v>
      </c>
      <c r="I170" s="26">
        <v>40158</v>
      </c>
      <c r="J170" s="26">
        <v>40390</v>
      </c>
      <c r="K170" s="30">
        <v>18947885.5</v>
      </c>
      <c r="L170" s="47"/>
      <c r="M170" s="29"/>
      <c r="N170" s="28" t="s">
        <v>159</v>
      </c>
      <c r="O170" s="28" t="s">
        <v>46</v>
      </c>
      <c r="P170" s="28" t="s">
        <v>384</v>
      </c>
      <c r="Q170" s="48" t="s">
        <v>42</v>
      </c>
    </row>
    <row r="171" spans="1:17" s="44" customFormat="1" ht="22.5" x14ac:dyDescent="0.2">
      <c r="A171" s="44">
        <v>166</v>
      </c>
      <c r="B171" s="45">
        <v>2009</v>
      </c>
      <c r="C171" s="46">
        <v>557</v>
      </c>
      <c r="D171" s="26">
        <v>40158</v>
      </c>
      <c r="E171" s="27" t="s">
        <v>109</v>
      </c>
      <c r="F171" s="29">
        <v>28756112</v>
      </c>
      <c r="G171" s="29" t="s">
        <v>158</v>
      </c>
      <c r="H171" s="27" t="s">
        <v>599</v>
      </c>
      <c r="I171" s="26">
        <v>40158</v>
      </c>
      <c r="J171" s="26">
        <v>40497</v>
      </c>
      <c r="K171" s="30">
        <f>49641072.6+21992880</f>
        <v>71633952.599999994</v>
      </c>
      <c r="L171" s="47">
        <v>21992880</v>
      </c>
      <c r="M171" s="29" t="s">
        <v>600</v>
      </c>
      <c r="N171" s="28" t="s">
        <v>159</v>
      </c>
      <c r="O171" s="28" t="s">
        <v>46</v>
      </c>
      <c r="P171" s="28" t="s">
        <v>384</v>
      </c>
      <c r="Q171" s="48" t="s">
        <v>42</v>
      </c>
    </row>
    <row r="172" spans="1:17" s="44" customFormat="1" ht="33.75" x14ac:dyDescent="0.2">
      <c r="A172" s="44">
        <v>167</v>
      </c>
      <c r="B172" s="45">
        <v>2009</v>
      </c>
      <c r="C172" s="46">
        <v>558</v>
      </c>
      <c r="D172" s="26">
        <v>40158</v>
      </c>
      <c r="E172" s="27" t="s">
        <v>601</v>
      </c>
      <c r="F172" s="29">
        <v>52840342</v>
      </c>
      <c r="G172" s="29" t="s">
        <v>158</v>
      </c>
      <c r="H172" s="27" t="s">
        <v>602</v>
      </c>
      <c r="I172" s="26">
        <v>40161</v>
      </c>
      <c r="J172" s="26" t="s">
        <v>603</v>
      </c>
      <c r="K172" s="30">
        <v>14606046</v>
      </c>
      <c r="L172" s="47"/>
      <c r="M172" s="29"/>
      <c r="N172" s="28" t="s">
        <v>159</v>
      </c>
      <c r="O172" s="28" t="s">
        <v>46</v>
      </c>
      <c r="P172" s="28" t="s">
        <v>384</v>
      </c>
      <c r="Q172" s="48" t="s">
        <v>42</v>
      </c>
    </row>
    <row r="173" spans="1:17" s="44" customFormat="1" ht="45" x14ac:dyDescent="0.2">
      <c r="A173" s="44">
        <v>168</v>
      </c>
      <c r="B173" s="45">
        <v>2009</v>
      </c>
      <c r="C173" s="46">
        <v>559</v>
      </c>
      <c r="D173" s="26">
        <v>40161</v>
      </c>
      <c r="E173" s="27" t="s">
        <v>110</v>
      </c>
      <c r="F173" s="29">
        <v>52927558</v>
      </c>
      <c r="G173" s="29" t="s">
        <v>158</v>
      </c>
      <c r="H173" s="27" t="s">
        <v>604</v>
      </c>
      <c r="I173" s="26">
        <v>40132</v>
      </c>
      <c r="J173" s="26">
        <v>40497</v>
      </c>
      <c r="K173" s="30">
        <f>24000000+10500000</f>
        <v>34500000</v>
      </c>
      <c r="L173" s="47">
        <v>10500000</v>
      </c>
      <c r="M173" s="29" t="s">
        <v>45</v>
      </c>
      <c r="N173" s="28" t="s">
        <v>159</v>
      </c>
      <c r="O173" s="28" t="s">
        <v>176</v>
      </c>
      <c r="P173" s="28" t="s">
        <v>265</v>
      </c>
      <c r="Q173" s="48" t="s">
        <v>59</v>
      </c>
    </row>
    <row r="174" spans="1:17" s="44" customFormat="1" ht="33.75" x14ac:dyDescent="0.2">
      <c r="A174" s="44">
        <v>169</v>
      </c>
      <c r="B174" s="45">
        <v>2009</v>
      </c>
      <c r="C174" s="46">
        <v>560</v>
      </c>
      <c r="D174" s="26">
        <v>40161</v>
      </c>
      <c r="E174" s="27" t="s">
        <v>153</v>
      </c>
      <c r="F174" s="29">
        <v>8001288356</v>
      </c>
      <c r="G174" s="29" t="s">
        <v>261</v>
      </c>
      <c r="H174" s="27" t="s">
        <v>605</v>
      </c>
      <c r="I174" s="26">
        <v>40161</v>
      </c>
      <c r="J174" s="26">
        <v>40209</v>
      </c>
      <c r="K174" s="30">
        <v>57013405</v>
      </c>
      <c r="L174" s="47"/>
      <c r="M174" s="29" t="s">
        <v>606</v>
      </c>
      <c r="N174" s="28" t="s">
        <v>159</v>
      </c>
      <c r="O174" s="28" t="s">
        <v>607</v>
      </c>
      <c r="P174" s="28" t="s">
        <v>608</v>
      </c>
      <c r="Q174" s="48" t="s">
        <v>607</v>
      </c>
    </row>
    <row r="175" spans="1:17" s="44" customFormat="1" ht="56.25" x14ac:dyDescent="0.2">
      <c r="A175" s="44">
        <v>170</v>
      </c>
      <c r="B175" s="45">
        <v>2009</v>
      </c>
      <c r="C175" s="46">
        <v>562</v>
      </c>
      <c r="D175" s="26" t="s">
        <v>609</v>
      </c>
      <c r="E175" s="27" t="s">
        <v>610</v>
      </c>
      <c r="F175" s="29">
        <v>8605127804</v>
      </c>
      <c r="G175" s="29" t="s">
        <v>261</v>
      </c>
      <c r="H175" s="27" t="s">
        <v>611</v>
      </c>
      <c r="I175" s="26">
        <v>40162</v>
      </c>
      <c r="J175" s="26">
        <v>40390</v>
      </c>
      <c r="K175" s="30">
        <v>1860000000</v>
      </c>
      <c r="L175" s="47"/>
      <c r="M175" s="29"/>
      <c r="N175" s="28" t="s">
        <v>159</v>
      </c>
      <c r="O175" s="28" t="s">
        <v>267</v>
      </c>
      <c r="P175" s="28" t="s">
        <v>612</v>
      </c>
      <c r="Q175" s="48" t="s">
        <v>148</v>
      </c>
    </row>
    <row r="176" spans="1:17" s="44" customFormat="1" ht="22.5" x14ac:dyDescent="0.2">
      <c r="A176" s="44">
        <v>171</v>
      </c>
      <c r="B176" s="45">
        <v>2009</v>
      </c>
      <c r="C176" s="46">
        <v>563</v>
      </c>
      <c r="D176" s="26">
        <v>40163</v>
      </c>
      <c r="E176" s="27" t="s">
        <v>147</v>
      </c>
      <c r="F176" s="29">
        <v>8600149787</v>
      </c>
      <c r="G176" s="29" t="s">
        <v>141</v>
      </c>
      <c r="H176" s="27" t="s">
        <v>613</v>
      </c>
      <c r="I176" s="26">
        <v>40163</v>
      </c>
      <c r="J176" s="26">
        <v>40451</v>
      </c>
      <c r="K176" s="30">
        <v>359700000</v>
      </c>
      <c r="L176" s="47"/>
      <c r="M176" s="29" t="s">
        <v>614</v>
      </c>
      <c r="N176" s="28" t="s">
        <v>159</v>
      </c>
      <c r="O176" s="28" t="s">
        <v>267</v>
      </c>
      <c r="P176" s="28" t="s">
        <v>472</v>
      </c>
      <c r="Q176" s="48" t="s">
        <v>43</v>
      </c>
    </row>
    <row r="177" spans="1:17" s="44" customFormat="1" ht="33.75" x14ac:dyDescent="0.2">
      <c r="A177" s="44">
        <v>172</v>
      </c>
      <c r="B177" s="45">
        <v>2009</v>
      </c>
      <c r="C177" s="46">
        <v>564</v>
      </c>
      <c r="D177" s="26">
        <v>40163</v>
      </c>
      <c r="E177" s="27" t="s">
        <v>615</v>
      </c>
      <c r="F177" s="29"/>
      <c r="G177" s="29" t="s">
        <v>143</v>
      </c>
      <c r="H177" s="27" t="s">
        <v>616</v>
      </c>
      <c r="I177" s="26">
        <v>40163</v>
      </c>
      <c r="J177" s="26">
        <v>40527</v>
      </c>
      <c r="K177" s="30">
        <f>1820144000+943000000</f>
        <v>2763144000</v>
      </c>
      <c r="L177" s="47">
        <v>943000000</v>
      </c>
      <c r="M177" s="29" t="s">
        <v>45</v>
      </c>
      <c r="N177" s="28" t="s">
        <v>159</v>
      </c>
      <c r="O177" s="28" t="s">
        <v>267</v>
      </c>
      <c r="P177" s="28" t="s">
        <v>617</v>
      </c>
      <c r="Q177" s="48" t="s">
        <v>49</v>
      </c>
    </row>
    <row r="178" spans="1:17" s="44" customFormat="1" ht="33.75" x14ac:dyDescent="0.2">
      <c r="A178" s="44">
        <v>173</v>
      </c>
      <c r="B178" s="45">
        <v>2009</v>
      </c>
      <c r="C178" s="46">
        <v>565</v>
      </c>
      <c r="D178" s="26">
        <v>40164</v>
      </c>
      <c r="E178" s="27" t="s">
        <v>618</v>
      </c>
      <c r="F178" s="29">
        <v>51779413</v>
      </c>
      <c r="G178" s="29" t="s">
        <v>158</v>
      </c>
      <c r="H178" s="27" t="s">
        <v>619</v>
      </c>
      <c r="I178" s="26">
        <v>40164</v>
      </c>
      <c r="J178" s="26">
        <v>40497</v>
      </c>
      <c r="K178" s="30">
        <f>49641072+21992880</f>
        <v>71633952</v>
      </c>
      <c r="L178" s="47">
        <v>21992880</v>
      </c>
      <c r="M178" s="29" t="s">
        <v>620</v>
      </c>
      <c r="N178" s="28" t="s">
        <v>159</v>
      </c>
      <c r="O178" s="28" t="s">
        <v>46</v>
      </c>
      <c r="P178" s="28" t="s">
        <v>384</v>
      </c>
      <c r="Q178" s="48" t="s">
        <v>508</v>
      </c>
    </row>
    <row r="179" spans="1:17" s="44" customFormat="1" ht="56.25" x14ac:dyDescent="0.2">
      <c r="A179" s="44">
        <v>174</v>
      </c>
      <c r="B179" s="45">
        <v>2009</v>
      </c>
      <c r="C179" s="46">
        <v>567</v>
      </c>
      <c r="D179" s="26">
        <v>40165</v>
      </c>
      <c r="E179" s="27" t="s">
        <v>621</v>
      </c>
      <c r="F179" s="29">
        <v>8605273900</v>
      </c>
      <c r="G179" s="29" t="s">
        <v>158</v>
      </c>
      <c r="H179" s="27" t="s">
        <v>622</v>
      </c>
      <c r="I179" s="26">
        <v>40170</v>
      </c>
      <c r="J179" s="26">
        <v>40527</v>
      </c>
      <c r="K179" s="30">
        <f>26363900+13145700</f>
        <v>39509600</v>
      </c>
      <c r="L179" s="47">
        <v>13145700</v>
      </c>
      <c r="M179" s="29" t="s">
        <v>45</v>
      </c>
      <c r="N179" s="28" t="s">
        <v>159</v>
      </c>
      <c r="O179" s="28" t="s">
        <v>46</v>
      </c>
      <c r="P179" s="28" t="s">
        <v>623</v>
      </c>
      <c r="Q179" s="48" t="s">
        <v>624</v>
      </c>
    </row>
    <row r="180" spans="1:17" s="44" customFormat="1" ht="56.25" x14ac:dyDescent="0.2">
      <c r="A180" s="44">
        <v>175</v>
      </c>
      <c r="B180" s="45">
        <v>2009</v>
      </c>
      <c r="C180" s="46">
        <v>570</v>
      </c>
      <c r="D180" s="26">
        <v>40168</v>
      </c>
      <c r="E180" s="27" t="s">
        <v>625</v>
      </c>
      <c r="F180" s="29">
        <v>8300006405</v>
      </c>
      <c r="G180" s="29" t="s">
        <v>158</v>
      </c>
      <c r="H180" s="27" t="s">
        <v>626</v>
      </c>
      <c r="I180" s="26">
        <v>40169</v>
      </c>
      <c r="J180" s="26">
        <v>40632</v>
      </c>
      <c r="K180" s="30">
        <f>11495000000+5192613000</f>
        <v>16687613000</v>
      </c>
      <c r="L180" s="47" t="s">
        <v>627</v>
      </c>
      <c r="M180" s="29" t="s">
        <v>628</v>
      </c>
      <c r="N180" s="28" t="s">
        <v>159</v>
      </c>
      <c r="O180" s="28" t="s">
        <v>176</v>
      </c>
      <c r="P180" s="28" t="s">
        <v>177</v>
      </c>
      <c r="Q180" s="48" t="s">
        <v>81</v>
      </c>
    </row>
    <row r="181" spans="1:17" s="44" customFormat="1" ht="33.75" x14ac:dyDescent="0.2">
      <c r="A181" s="44">
        <v>176</v>
      </c>
      <c r="B181" s="45">
        <v>2009</v>
      </c>
      <c r="C181" s="46">
        <v>571</v>
      </c>
      <c r="D181" s="26">
        <v>40168</v>
      </c>
      <c r="E181" s="27" t="s">
        <v>68</v>
      </c>
      <c r="F181" s="29">
        <v>53076142</v>
      </c>
      <c r="G181" s="29" t="s">
        <v>158</v>
      </c>
      <c r="H181" s="27" t="s">
        <v>492</v>
      </c>
      <c r="I181" s="26">
        <v>40168</v>
      </c>
      <c r="J181" s="26">
        <v>40359</v>
      </c>
      <c r="K181" s="30">
        <v>13125000</v>
      </c>
      <c r="L181" s="47"/>
      <c r="M181" s="29"/>
      <c r="N181" s="28" t="s">
        <v>159</v>
      </c>
      <c r="O181" s="28" t="s">
        <v>160</v>
      </c>
      <c r="P181" s="28" t="s">
        <v>424</v>
      </c>
      <c r="Q181" s="48" t="s">
        <v>198</v>
      </c>
    </row>
    <row r="182" spans="1:17" s="44" customFormat="1" ht="45" x14ac:dyDescent="0.2">
      <c r="A182" s="44">
        <v>177</v>
      </c>
      <c r="B182" s="45">
        <v>2009</v>
      </c>
      <c r="C182" s="46">
        <v>572</v>
      </c>
      <c r="D182" s="26">
        <v>40168</v>
      </c>
      <c r="E182" s="27" t="s">
        <v>629</v>
      </c>
      <c r="F182" s="29">
        <v>79315652</v>
      </c>
      <c r="G182" s="29" t="s">
        <v>158</v>
      </c>
      <c r="H182" s="27" t="s">
        <v>630</v>
      </c>
      <c r="I182" s="26">
        <v>40168</v>
      </c>
      <c r="J182" s="26">
        <v>40436</v>
      </c>
      <c r="K182" s="30">
        <v>59500000</v>
      </c>
      <c r="L182" s="47"/>
      <c r="M182" s="29"/>
      <c r="N182" s="28" t="s">
        <v>159</v>
      </c>
      <c r="O182" s="28" t="s">
        <v>160</v>
      </c>
      <c r="P182" s="28" t="s">
        <v>424</v>
      </c>
      <c r="Q182" s="48" t="s">
        <v>198</v>
      </c>
    </row>
    <row r="183" spans="1:17" s="44" customFormat="1" ht="22.5" x14ac:dyDescent="0.2">
      <c r="A183" s="44">
        <v>178</v>
      </c>
      <c r="B183" s="45">
        <v>2009</v>
      </c>
      <c r="C183" s="46">
        <v>573</v>
      </c>
      <c r="D183" s="26">
        <v>40168</v>
      </c>
      <c r="E183" s="27" t="s">
        <v>135</v>
      </c>
      <c r="F183" s="29">
        <v>8600097592</v>
      </c>
      <c r="G183" s="29" t="s">
        <v>158</v>
      </c>
      <c r="H183" s="27" t="s">
        <v>631</v>
      </c>
      <c r="I183" s="26">
        <v>40168</v>
      </c>
      <c r="J183" s="26">
        <v>40512</v>
      </c>
      <c r="K183" s="30">
        <f>30600000+15300000</f>
        <v>45900000</v>
      </c>
      <c r="L183" s="47">
        <v>15300000</v>
      </c>
      <c r="M183" s="29" t="s">
        <v>299</v>
      </c>
      <c r="N183" s="28" t="s">
        <v>159</v>
      </c>
      <c r="O183" s="28" t="s">
        <v>46</v>
      </c>
      <c r="P183" s="28" t="s">
        <v>137</v>
      </c>
      <c r="Q183" s="48" t="s">
        <v>203</v>
      </c>
    </row>
    <row r="184" spans="1:17" s="44" customFormat="1" ht="33.75" x14ac:dyDescent="0.2">
      <c r="A184" s="44">
        <v>179</v>
      </c>
      <c r="B184" s="45">
        <v>2009</v>
      </c>
      <c r="C184" s="46">
        <v>575</v>
      </c>
      <c r="D184" s="26">
        <v>40168</v>
      </c>
      <c r="E184" s="27" t="s">
        <v>145</v>
      </c>
      <c r="F184" s="29">
        <v>8999990633</v>
      </c>
      <c r="G184" s="29" t="s">
        <v>261</v>
      </c>
      <c r="H184" s="27" t="s">
        <v>632</v>
      </c>
      <c r="I184" s="26">
        <v>40168</v>
      </c>
      <c r="J184" s="26">
        <v>40482</v>
      </c>
      <c r="K184" s="30">
        <v>1533000000</v>
      </c>
      <c r="L184" s="47"/>
      <c r="M184" s="29" t="s">
        <v>633</v>
      </c>
      <c r="N184" s="28" t="s">
        <v>159</v>
      </c>
      <c r="O184" s="28" t="s">
        <v>182</v>
      </c>
      <c r="P184" s="28" t="s">
        <v>493</v>
      </c>
      <c r="Q184" s="48" t="s">
        <v>43</v>
      </c>
    </row>
    <row r="185" spans="1:17" s="44" customFormat="1" ht="45" x14ac:dyDescent="0.2">
      <c r="A185" s="44">
        <v>180</v>
      </c>
      <c r="B185" s="45">
        <v>2009</v>
      </c>
      <c r="C185" s="46">
        <v>579</v>
      </c>
      <c r="D185" s="26">
        <v>40170</v>
      </c>
      <c r="E185" s="27" t="s">
        <v>634</v>
      </c>
      <c r="F185" s="29">
        <v>19460083</v>
      </c>
      <c r="G185" s="29" t="s">
        <v>158</v>
      </c>
      <c r="H185" s="27" t="s">
        <v>635</v>
      </c>
      <c r="I185" s="26">
        <v>40170</v>
      </c>
      <c r="J185" s="26">
        <v>40482</v>
      </c>
      <c r="K185" s="30">
        <v>80694295</v>
      </c>
      <c r="L185" s="47">
        <v>33188176</v>
      </c>
      <c r="M185" s="29" t="s">
        <v>636</v>
      </c>
      <c r="N185" s="28" t="s">
        <v>159</v>
      </c>
      <c r="O185" s="28" t="s">
        <v>46</v>
      </c>
      <c r="P185" s="28" t="s">
        <v>637</v>
      </c>
      <c r="Q185" s="48" t="s">
        <v>54</v>
      </c>
    </row>
    <row r="186" spans="1:17" s="44" customFormat="1" ht="33.75" x14ac:dyDescent="0.2">
      <c r="A186" s="44">
        <v>181</v>
      </c>
      <c r="B186" s="45">
        <v>2009</v>
      </c>
      <c r="C186" s="46">
        <v>580</v>
      </c>
      <c r="D186" s="26">
        <v>40170</v>
      </c>
      <c r="E186" s="27" t="s">
        <v>132</v>
      </c>
      <c r="F186" s="29">
        <v>52272191</v>
      </c>
      <c r="G186" s="29" t="s">
        <v>158</v>
      </c>
      <c r="H186" s="27" t="s">
        <v>638</v>
      </c>
      <c r="I186" s="26">
        <v>40170</v>
      </c>
      <c r="J186" s="26">
        <v>40482</v>
      </c>
      <c r="K186" s="30">
        <f>67324680+27689706</f>
        <v>95014386</v>
      </c>
      <c r="L186" s="47">
        <v>27689706</v>
      </c>
      <c r="M186" s="29" t="s">
        <v>52</v>
      </c>
      <c r="N186" s="28" t="s">
        <v>159</v>
      </c>
      <c r="O186" s="28" t="s">
        <v>182</v>
      </c>
      <c r="P186" s="28" t="s">
        <v>639</v>
      </c>
      <c r="Q186" s="48" t="s">
        <v>57</v>
      </c>
    </row>
    <row r="187" spans="1:17" s="44" customFormat="1" ht="45" x14ac:dyDescent="0.2">
      <c r="A187" s="44">
        <v>182</v>
      </c>
      <c r="B187" s="45">
        <v>2009</v>
      </c>
      <c r="C187" s="46">
        <v>581</v>
      </c>
      <c r="D187" s="26">
        <v>40170</v>
      </c>
      <c r="E187" s="27" t="s">
        <v>640</v>
      </c>
      <c r="F187" s="29">
        <v>63320882</v>
      </c>
      <c r="G187" s="29" t="s">
        <v>158</v>
      </c>
      <c r="H187" s="27" t="s">
        <v>635</v>
      </c>
      <c r="I187" s="26">
        <v>40170</v>
      </c>
      <c r="J187" s="26">
        <v>40482</v>
      </c>
      <c r="K187" s="30">
        <f>80694295+33188376</f>
        <v>113882671</v>
      </c>
      <c r="L187" s="47">
        <v>33188376</v>
      </c>
      <c r="M187" s="29" t="s">
        <v>53</v>
      </c>
      <c r="N187" s="28" t="s">
        <v>159</v>
      </c>
      <c r="O187" s="28" t="s">
        <v>182</v>
      </c>
      <c r="P187" s="28" t="s">
        <v>639</v>
      </c>
      <c r="Q187" s="48" t="s">
        <v>57</v>
      </c>
    </row>
    <row r="188" spans="1:17" s="44" customFormat="1" ht="45" x14ac:dyDescent="0.2">
      <c r="A188" s="44">
        <v>183</v>
      </c>
      <c r="B188" s="45">
        <v>2009</v>
      </c>
      <c r="C188" s="46">
        <v>582</v>
      </c>
      <c r="D188" s="26">
        <v>40170</v>
      </c>
      <c r="E188" s="27" t="s">
        <v>641</v>
      </c>
      <c r="F188" s="29">
        <v>60294447</v>
      </c>
      <c r="G188" s="29" t="s">
        <v>158</v>
      </c>
      <c r="H188" s="27" t="s">
        <v>642</v>
      </c>
      <c r="I188" s="26">
        <v>40170</v>
      </c>
      <c r="J188" s="26">
        <v>40390</v>
      </c>
      <c r="K188" s="30">
        <v>67324680</v>
      </c>
      <c r="L188" s="47"/>
      <c r="M188" s="29"/>
      <c r="N188" s="28" t="s">
        <v>159</v>
      </c>
      <c r="O188" s="28" t="s">
        <v>182</v>
      </c>
      <c r="P188" s="28" t="s">
        <v>643</v>
      </c>
      <c r="Q188" s="48" t="s">
        <v>57</v>
      </c>
    </row>
    <row r="189" spans="1:17" s="44" customFormat="1" ht="33.75" x14ac:dyDescent="0.2">
      <c r="A189" s="44">
        <v>184</v>
      </c>
      <c r="B189" s="45">
        <v>2009</v>
      </c>
      <c r="C189" s="46">
        <v>583</v>
      </c>
      <c r="D189" s="26">
        <v>40170</v>
      </c>
      <c r="E189" s="27" t="s">
        <v>644</v>
      </c>
      <c r="F189" s="29">
        <v>39762233</v>
      </c>
      <c r="G189" s="29" t="s">
        <v>158</v>
      </c>
      <c r="H189" s="27" t="s">
        <v>645</v>
      </c>
      <c r="I189" s="26">
        <v>40170</v>
      </c>
      <c r="J189" s="26">
        <v>40482</v>
      </c>
      <c r="K189" s="30">
        <f>47045764+19370673</f>
        <v>66416437</v>
      </c>
      <c r="L189" s="47">
        <v>19370673</v>
      </c>
      <c r="M189" s="29" t="s">
        <v>646</v>
      </c>
      <c r="N189" s="28" t="s">
        <v>159</v>
      </c>
      <c r="O189" s="28" t="s">
        <v>182</v>
      </c>
      <c r="P189" s="28" t="s">
        <v>647</v>
      </c>
      <c r="Q189" s="48" t="s">
        <v>57</v>
      </c>
    </row>
    <row r="190" spans="1:17" s="44" customFormat="1" ht="45" x14ac:dyDescent="0.2">
      <c r="A190" s="44">
        <v>185</v>
      </c>
      <c r="B190" s="45">
        <v>2009</v>
      </c>
      <c r="C190" s="46">
        <v>585</v>
      </c>
      <c r="D190" s="26">
        <v>40170</v>
      </c>
      <c r="E190" s="27" t="s">
        <v>648</v>
      </c>
      <c r="F190" s="29">
        <v>51656396</v>
      </c>
      <c r="G190" s="29" t="s">
        <v>158</v>
      </c>
      <c r="H190" s="27" t="s">
        <v>649</v>
      </c>
      <c r="I190" s="26">
        <v>40170</v>
      </c>
      <c r="J190" s="26">
        <v>40482</v>
      </c>
      <c r="K190" s="30">
        <f>56718038+23327096</f>
        <v>80045134</v>
      </c>
      <c r="L190" s="47">
        <v>23327096</v>
      </c>
      <c r="M190" s="29" t="s">
        <v>52</v>
      </c>
      <c r="N190" s="28" t="s">
        <v>159</v>
      </c>
      <c r="O190" s="28" t="s">
        <v>182</v>
      </c>
      <c r="P190" s="28" t="s">
        <v>643</v>
      </c>
      <c r="Q190" s="48" t="s">
        <v>57</v>
      </c>
    </row>
    <row r="191" spans="1:17" s="44" customFormat="1" ht="45" x14ac:dyDescent="0.2">
      <c r="A191" s="44">
        <v>186</v>
      </c>
      <c r="B191" s="45">
        <v>2009</v>
      </c>
      <c r="C191" s="46">
        <v>586</v>
      </c>
      <c r="D191" s="26">
        <v>40170</v>
      </c>
      <c r="E191" s="27" t="s">
        <v>650</v>
      </c>
      <c r="F191" s="29">
        <v>52195466</v>
      </c>
      <c r="G191" s="29" t="s">
        <v>158</v>
      </c>
      <c r="H191" s="27" t="s">
        <v>635</v>
      </c>
      <c r="I191" s="26">
        <v>40170</v>
      </c>
      <c r="J191" s="26">
        <v>40482</v>
      </c>
      <c r="K191" s="30">
        <v>64417952</v>
      </c>
      <c r="L191" s="47">
        <v>19352189</v>
      </c>
      <c r="M191" s="29" t="s">
        <v>52</v>
      </c>
      <c r="N191" s="28" t="s">
        <v>159</v>
      </c>
      <c r="O191" s="28" t="s">
        <v>182</v>
      </c>
      <c r="P191" s="28" t="s">
        <v>651</v>
      </c>
      <c r="Q191" s="48" t="s">
        <v>57</v>
      </c>
    </row>
    <row r="192" spans="1:17" s="44" customFormat="1" ht="45" x14ac:dyDescent="0.2">
      <c r="A192" s="44">
        <v>187</v>
      </c>
      <c r="B192" s="45">
        <v>2009</v>
      </c>
      <c r="C192" s="46">
        <v>587</v>
      </c>
      <c r="D192" s="26">
        <v>40170</v>
      </c>
      <c r="E192" s="27" t="s">
        <v>652</v>
      </c>
      <c r="F192" s="29">
        <v>51580612</v>
      </c>
      <c r="G192" s="29" t="s">
        <v>158</v>
      </c>
      <c r="H192" s="27" t="s">
        <v>635</v>
      </c>
      <c r="I192" s="26">
        <v>40170</v>
      </c>
      <c r="J192" s="26">
        <v>40482</v>
      </c>
      <c r="K192" s="30">
        <f>52585441+21628769</f>
        <v>74214210</v>
      </c>
      <c r="L192" s="47">
        <v>21628769</v>
      </c>
      <c r="M192" s="29" t="s">
        <v>45</v>
      </c>
      <c r="N192" s="28" t="s">
        <v>159</v>
      </c>
      <c r="O192" s="28" t="s">
        <v>182</v>
      </c>
      <c r="P192" s="28" t="s">
        <v>637</v>
      </c>
      <c r="Q192" s="48" t="s">
        <v>57</v>
      </c>
    </row>
    <row r="193" spans="1:17" s="44" customFormat="1" ht="45" x14ac:dyDescent="0.2">
      <c r="A193" s="44">
        <v>188</v>
      </c>
      <c r="B193" s="45">
        <v>2009</v>
      </c>
      <c r="C193" s="46">
        <v>588</v>
      </c>
      <c r="D193" s="26">
        <v>40170</v>
      </c>
      <c r="E193" s="27" t="s">
        <v>653</v>
      </c>
      <c r="F193" s="29">
        <v>51960281</v>
      </c>
      <c r="G193" s="29" t="s">
        <v>158</v>
      </c>
      <c r="H193" s="27" t="s">
        <v>635</v>
      </c>
      <c r="I193" s="26">
        <v>40170</v>
      </c>
      <c r="J193" s="26">
        <v>40482</v>
      </c>
      <c r="K193" s="30">
        <f>53447809+25812000</f>
        <v>79259809</v>
      </c>
      <c r="L193" s="47">
        <v>25812000</v>
      </c>
      <c r="M193" s="29" t="s">
        <v>52</v>
      </c>
      <c r="N193" s="28" t="s">
        <v>159</v>
      </c>
      <c r="O193" s="28" t="s">
        <v>182</v>
      </c>
      <c r="P193" s="28" t="s">
        <v>654</v>
      </c>
      <c r="Q193" s="48" t="s">
        <v>57</v>
      </c>
    </row>
    <row r="194" spans="1:17" s="44" customFormat="1" ht="45" x14ac:dyDescent="0.2">
      <c r="A194" s="44">
        <v>189</v>
      </c>
      <c r="B194" s="45">
        <v>2009</v>
      </c>
      <c r="C194" s="46">
        <v>589</v>
      </c>
      <c r="D194" s="26">
        <v>40170</v>
      </c>
      <c r="E194" s="27" t="s">
        <v>655</v>
      </c>
      <c r="F194" s="29">
        <v>39749874</v>
      </c>
      <c r="G194" s="29" t="s">
        <v>158</v>
      </c>
      <c r="H194" s="27" t="s">
        <v>656</v>
      </c>
      <c r="I194" s="26">
        <v>40170</v>
      </c>
      <c r="J194" s="26">
        <v>40482</v>
      </c>
      <c r="K194" s="30">
        <v>52672047</v>
      </c>
      <c r="L194" s="47">
        <v>15341373</v>
      </c>
      <c r="M194" s="29" t="s">
        <v>52</v>
      </c>
      <c r="N194" s="28" t="s">
        <v>159</v>
      </c>
      <c r="O194" s="28" t="s">
        <v>182</v>
      </c>
      <c r="P194" s="28" t="s">
        <v>637</v>
      </c>
      <c r="Q194" s="48" t="s">
        <v>57</v>
      </c>
    </row>
    <row r="195" spans="1:17" s="44" customFormat="1" ht="45" x14ac:dyDescent="0.2">
      <c r="A195" s="44">
        <v>190</v>
      </c>
      <c r="B195" s="45">
        <v>2009</v>
      </c>
      <c r="C195" s="46">
        <v>591</v>
      </c>
      <c r="D195" s="26">
        <v>40170</v>
      </c>
      <c r="E195" s="27" t="s">
        <v>657</v>
      </c>
      <c r="F195" s="29">
        <v>80230872</v>
      </c>
      <c r="G195" s="29" t="s">
        <v>158</v>
      </c>
      <c r="H195" s="27" t="s">
        <v>635</v>
      </c>
      <c r="I195" s="26">
        <v>40170</v>
      </c>
      <c r="J195" s="26">
        <v>40390</v>
      </c>
      <c r="K195" s="30">
        <v>43354859</v>
      </c>
      <c r="L195" s="47"/>
      <c r="M195" s="29"/>
      <c r="N195" s="28" t="s">
        <v>159</v>
      </c>
      <c r="O195" s="28" t="s">
        <v>182</v>
      </c>
      <c r="P195" s="28" t="s">
        <v>658</v>
      </c>
      <c r="Q195" s="48" t="s">
        <v>57</v>
      </c>
    </row>
    <row r="196" spans="1:17" s="44" customFormat="1" ht="33.75" x14ac:dyDescent="0.2">
      <c r="A196" s="44">
        <v>191</v>
      </c>
      <c r="B196" s="45">
        <v>2009</v>
      </c>
      <c r="C196" s="46">
        <v>592</v>
      </c>
      <c r="D196" s="26">
        <v>40170</v>
      </c>
      <c r="E196" s="27" t="s">
        <v>116</v>
      </c>
      <c r="F196" s="29">
        <v>53037539</v>
      </c>
      <c r="G196" s="29" t="s">
        <v>158</v>
      </c>
      <c r="H196" s="27" t="s">
        <v>659</v>
      </c>
      <c r="I196" s="26">
        <v>40170</v>
      </c>
      <c r="J196" s="26">
        <v>40497</v>
      </c>
      <c r="K196" s="30">
        <v>82682735</v>
      </c>
      <c r="L196" s="47" t="s">
        <v>660</v>
      </c>
      <c r="M196" s="29" t="s">
        <v>661</v>
      </c>
      <c r="N196" s="28" t="s">
        <v>159</v>
      </c>
      <c r="O196" s="28" t="s">
        <v>176</v>
      </c>
      <c r="P196" s="28" t="s">
        <v>265</v>
      </c>
      <c r="Q196" s="48" t="s">
        <v>59</v>
      </c>
    </row>
    <row r="197" spans="1:17" s="44" customFormat="1" ht="33.75" x14ac:dyDescent="0.2">
      <c r="A197" s="44">
        <v>192</v>
      </c>
      <c r="B197" s="45">
        <v>2009</v>
      </c>
      <c r="C197" s="46">
        <v>593</v>
      </c>
      <c r="D197" s="26">
        <v>40170</v>
      </c>
      <c r="E197" s="27" t="s">
        <v>662</v>
      </c>
      <c r="F197" s="29">
        <v>91073019</v>
      </c>
      <c r="G197" s="29" t="s">
        <v>158</v>
      </c>
      <c r="H197" s="27" t="s">
        <v>663</v>
      </c>
      <c r="I197" s="26">
        <v>40170</v>
      </c>
      <c r="J197" s="26">
        <v>40359</v>
      </c>
      <c r="K197" s="30">
        <v>35000000</v>
      </c>
      <c r="L197" s="47"/>
      <c r="M197" s="29"/>
      <c r="N197" s="28" t="s">
        <v>159</v>
      </c>
      <c r="O197" s="28" t="s">
        <v>176</v>
      </c>
      <c r="P197" s="28" t="s">
        <v>664</v>
      </c>
      <c r="Q197" s="48" t="s">
        <v>58</v>
      </c>
    </row>
    <row r="198" spans="1:17" s="44" customFormat="1" ht="33.75" x14ac:dyDescent="0.2">
      <c r="A198" s="44">
        <v>193</v>
      </c>
      <c r="B198" s="45">
        <v>2009</v>
      </c>
      <c r="C198" s="46">
        <v>594</v>
      </c>
      <c r="D198" s="26">
        <v>40170</v>
      </c>
      <c r="E198" s="27" t="s">
        <v>665</v>
      </c>
      <c r="F198" s="29">
        <v>52968984</v>
      </c>
      <c r="G198" s="29" t="s">
        <v>158</v>
      </c>
      <c r="H198" s="27" t="s">
        <v>666</v>
      </c>
      <c r="I198" s="26">
        <v>40170</v>
      </c>
      <c r="J198" s="26">
        <v>40497</v>
      </c>
      <c r="K198" s="30">
        <f>19612380+5229968+3922476</f>
        <v>28764824</v>
      </c>
      <c r="L198" s="47" t="s">
        <v>667</v>
      </c>
      <c r="M198" s="29" t="s">
        <v>668</v>
      </c>
      <c r="N198" s="28" t="s">
        <v>159</v>
      </c>
      <c r="O198" s="28" t="s">
        <v>176</v>
      </c>
      <c r="P198" s="28" t="s">
        <v>265</v>
      </c>
      <c r="Q198" s="48" t="s">
        <v>59</v>
      </c>
    </row>
    <row r="199" spans="1:17" s="44" customFormat="1" ht="45" x14ac:dyDescent="0.2">
      <c r="A199" s="44">
        <v>194</v>
      </c>
      <c r="B199" s="45">
        <v>2009</v>
      </c>
      <c r="C199" s="46">
        <v>595</v>
      </c>
      <c r="D199" s="26">
        <v>40170</v>
      </c>
      <c r="E199" s="27" t="s">
        <v>669</v>
      </c>
      <c r="F199" s="29">
        <v>24115137</v>
      </c>
      <c r="G199" s="29" t="s">
        <v>158</v>
      </c>
      <c r="H199" s="27" t="s">
        <v>670</v>
      </c>
      <c r="I199" s="26">
        <v>40170</v>
      </c>
      <c r="J199" s="26">
        <v>40390</v>
      </c>
      <c r="K199" s="30">
        <v>54727076</v>
      </c>
      <c r="L199" s="47"/>
      <c r="M199" s="29"/>
      <c r="N199" s="28" t="s">
        <v>159</v>
      </c>
      <c r="O199" s="28" t="s">
        <v>54</v>
      </c>
      <c r="P199" s="28" t="s">
        <v>647</v>
      </c>
      <c r="Q199" s="48" t="s">
        <v>54</v>
      </c>
    </row>
    <row r="200" spans="1:17" s="44" customFormat="1" ht="45" x14ac:dyDescent="0.2">
      <c r="A200" s="44">
        <v>195</v>
      </c>
      <c r="B200" s="45">
        <v>2009</v>
      </c>
      <c r="C200" s="46">
        <v>596</v>
      </c>
      <c r="D200" s="26">
        <v>40170</v>
      </c>
      <c r="E200" s="27" t="s">
        <v>671</v>
      </c>
      <c r="F200" s="29">
        <v>16655940</v>
      </c>
      <c r="G200" s="29" t="s">
        <v>158</v>
      </c>
      <c r="H200" s="27" t="s">
        <v>672</v>
      </c>
      <c r="I200" s="26">
        <v>40170</v>
      </c>
      <c r="J200" s="26">
        <v>40482</v>
      </c>
      <c r="K200" s="30">
        <f>67324861+27711939</f>
        <v>95036800</v>
      </c>
      <c r="L200" s="47">
        <v>27711939</v>
      </c>
      <c r="M200" s="29" t="s">
        <v>673</v>
      </c>
      <c r="N200" s="28" t="s">
        <v>159</v>
      </c>
      <c r="O200" s="28" t="s">
        <v>182</v>
      </c>
      <c r="P200" s="28" t="s">
        <v>647</v>
      </c>
      <c r="Q200" s="48" t="s">
        <v>57</v>
      </c>
    </row>
    <row r="201" spans="1:17" s="44" customFormat="1" ht="33.75" x14ac:dyDescent="0.2">
      <c r="A201" s="44">
        <v>196</v>
      </c>
      <c r="B201" s="45">
        <v>2009</v>
      </c>
      <c r="C201" s="46">
        <v>597</v>
      </c>
      <c r="D201" s="26">
        <v>40170</v>
      </c>
      <c r="E201" s="27" t="s">
        <v>129</v>
      </c>
      <c r="F201" s="29">
        <v>43251511</v>
      </c>
      <c r="G201" s="29" t="s">
        <v>158</v>
      </c>
      <c r="H201" s="27" t="s">
        <v>674</v>
      </c>
      <c r="I201" s="26">
        <v>40170</v>
      </c>
      <c r="J201" s="26">
        <v>40482</v>
      </c>
      <c r="K201" s="30">
        <v>38394537</v>
      </c>
      <c r="L201" s="47">
        <v>11182875</v>
      </c>
      <c r="M201" s="29" t="s">
        <v>45</v>
      </c>
      <c r="N201" s="28" t="s">
        <v>159</v>
      </c>
      <c r="O201" s="28" t="s">
        <v>182</v>
      </c>
      <c r="P201" s="28" t="s">
        <v>675</v>
      </c>
      <c r="Q201" s="48" t="s">
        <v>57</v>
      </c>
    </row>
    <row r="202" spans="1:17" s="44" customFormat="1" ht="45" x14ac:dyDescent="0.2">
      <c r="A202" s="44">
        <v>197</v>
      </c>
      <c r="B202" s="45">
        <v>2009</v>
      </c>
      <c r="C202" s="46">
        <v>598</v>
      </c>
      <c r="D202" s="26">
        <v>40170</v>
      </c>
      <c r="E202" s="27" t="s">
        <v>676</v>
      </c>
      <c r="F202" s="29">
        <v>24571107</v>
      </c>
      <c r="G202" s="29" t="s">
        <v>158</v>
      </c>
      <c r="H202" s="27" t="s">
        <v>672</v>
      </c>
      <c r="I202" s="26">
        <v>40170</v>
      </c>
      <c r="J202" s="26">
        <v>40482</v>
      </c>
      <c r="K202" s="30">
        <v>43485560</v>
      </c>
      <c r="L202" s="47">
        <v>12665697</v>
      </c>
      <c r="M202" s="29" t="s">
        <v>52</v>
      </c>
      <c r="N202" s="28" t="s">
        <v>159</v>
      </c>
      <c r="O202" s="28" t="s">
        <v>182</v>
      </c>
      <c r="P202" s="28" t="s">
        <v>677</v>
      </c>
      <c r="Q202" s="48" t="s">
        <v>57</v>
      </c>
    </row>
    <row r="203" spans="1:17" s="44" customFormat="1" ht="45" x14ac:dyDescent="0.2">
      <c r="A203" s="44">
        <v>198</v>
      </c>
      <c r="B203" s="45">
        <v>2009</v>
      </c>
      <c r="C203" s="46">
        <v>599</v>
      </c>
      <c r="D203" s="26">
        <v>40170</v>
      </c>
      <c r="E203" s="27" t="s">
        <v>131</v>
      </c>
      <c r="F203" s="29">
        <v>52348476</v>
      </c>
      <c r="G203" s="29" t="s">
        <v>158</v>
      </c>
      <c r="H203" s="27" t="s">
        <v>649</v>
      </c>
      <c r="I203" s="26">
        <v>40170</v>
      </c>
      <c r="J203" s="26">
        <v>40482</v>
      </c>
      <c r="K203" s="30">
        <v>71447106</v>
      </c>
      <c r="L203" s="47">
        <v>20822816</v>
      </c>
      <c r="M203" s="29" t="s">
        <v>673</v>
      </c>
      <c r="N203" s="28" t="s">
        <v>159</v>
      </c>
      <c r="O203" s="28" t="s">
        <v>182</v>
      </c>
      <c r="P203" s="28" t="s">
        <v>678</v>
      </c>
      <c r="Q203" s="48" t="s">
        <v>57</v>
      </c>
    </row>
    <row r="204" spans="1:17" s="44" customFormat="1" ht="45" x14ac:dyDescent="0.2">
      <c r="A204" s="44">
        <v>199</v>
      </c>
      <c r="B204" s="45">
        <v>2009</v>
      </c>
      <c r="C204" s="46">
        <v>600</v>
      </c>
      <c r="D204" s="26">
        <v>40170</v>
      </c>
      <c r="E204" s="27" t="s">
        <v>130</v>
      </c>
      <c r="F204" s="29">
        <v>22442843</v>
      </c>
      <c r="G204" s="29" t="s">
        <v>158</v>
      </c>
      <c r="H204" s="27" t="s">
        <v>649</v>
      </c>
      <c r="I204" s="26">
        <v>40170</v>
      </c>
      <c r="J204" s="26">
        <v>40482</v>
      </c>
      <c r="K204" s="30">
        <f>67324679+27711938</f>
        <v>95036617</v>
      </c>
      <c r="L204" s="47">
        <v>27711938</v>
      </c>
      <c r="M204" s="29" t="s">
        <v>45</v>
      </c>
      <c r="N204" s="28" t="s">
        <v>159</v>
      </c>
      <c r="O204" s="28" t="s">
        <v>182</v>
      </c>
      <c r="P204" s="28" t="s">
        <v>679</v>
      </c>
      <c r="Q204" s="48" t="s">
        <v>57</v>
      </c>
    </row>
    <row r="205" spans="1:17" s="44" customFormat="1" ht="22.5" x14ac:dyDescent="0.2">
      <c r="A205" s="44">
        <v>200</v>
      </c>
      <c r="B205" s="45">
        <v>2009</v>
      </c>
      <c r="C205" s="46">
        <v>601</v>
      </c>
      <c r="D205" s="26">
        <v>40170</v>
      </c>
      <c r="E205" s="27" t="s">
        <v>680</v>
      </c>
      <c r="F205" s="29">
        <v>35323721</v>
      </c>
      <c r="G205" s="29" t="s">
        <v>158</v>
      </c>
      <c r="H205" s="27" t="s">
        <v>681</v>
      </c>
      <c r="I205" s="26">
        <v>40170</v>
      </c>
      <c r="J205" s="26">
        <v>40390</v>
      </c>
      <c r="K205" s="30">
        <v>63217084</v>
      </c>
      <c r="L205" s="47"/>
      <c r="M205" s="29"/>
      <c r="N205" s="28" t="s">
        <v>159</v>
      </c>
      <c r="O205" s="28" t="s">
        <v>182</v>
      </c>
      <c r="P205" s="28" t="s">
        <v>682</v>
      </c>
      <c r="Q205" s="48" t="s">
        <v>43</v>
      </c>
    </row>
    <row r="206" spans="1:17" s="44" customFormat="1" ht="45" x14ac:dyDescent="0.2">
      <c r="A206" s="44">
        <v>201</v>
      </c>
      <c r="B206" s="45">
        <v>2009</v>
      </c>
      <c r="C206" s="46">
        <v>602</v>
      </c>
      <c r="D206" s="26">
        <v>40170</v>
      </c>
      <c r="E206" s="27" t="s">
        <v>683</v>
      </c>
      <c r="F206" s="29">
        <v>52644456</v>
      </c>
      <c r="G206" s="29" t="s">
        <v>158</v>
      </c>
      <c r="H206" s="27" t="s">
        <v>649</v>
      </c>
      <c r="I206" s="26">
        <v>40170</v>
      </c>
      <c r="J206" s="26">
        <v>40482</v>
      </c>
      <c r="K206" s="30">
        <f>39659432+19560717</f>
        <v>59220149</v>
      </c>
      <c r="L206" s="47">
        <v>19560717</v>
      </c>
      <c r="M206" s="29" t="s">
        <v>684</v>
      </c>
      <c r="N206" s="28" t="s">
        <v>159</v>
      </c>
      <c r="O206" s="28" t="s">
        <v>182</v>
      </c>
      <c r="P206" s="28" t="s">
        <v>685</v>
      </c>
      <c r="Q206" s="48" t="s">
        <v>57</v>
      </c>
    </row>
    <row r="207" spans="1:17" s="44" customFormat="1" ht="45" x14ac:dyDescent="0.2">
      <c r="A207" s="44">
        <v>202</v>
      </c>
      <c r="B207" s="45">
        <v>2009</v>
      </c>
      <c r="C207" s="46">
        <v>603</v>
      </c>
      <c r="D207" s="26">
        <v>40170</v>
      </c>
      <c r="E207" s="27" t="s">
        <v>686</v>
      </c>
      <c r="F207" s="29">
        <v>36152367</v>
      </c>
      <c r="G207" s="29" t="s">
        <v>158</v>
      </c>
      <c r="H207" s="27" t="s">
        <v>635</v>
      </c>
      <c r="I207" s="26">
        <v>40170</v>
      </c>
      <c r="J207" s="26">
        <v>40482</v>
      </c>
      <c r="K207" s="30">
        <f>47045763+15341373</f>
        <v>62387136</v>
      </c>
      <c r="L207" s="47">
        <v>15341373</v>
      </c>
      <c r="M207" s="29" t="s">
        <v>346</v>
      </c>
      <c r="N207" s="28" t="s">
        <v>159</v>
      </c>
      <c r="O207" s="28" t="s">
        <v>182</v>
      </c>
      <c r="P207" s="28" t="s">
        <v>687</v>
      </c>
      <c r="Q207" s="48" t="s">
        <v>57</v>
      </c>
    </row>
    <row r="208" spans="1:17" s="44" customFormat="1" ht="45" x14ac:dyDescent="0.2">
      <c r="A208" s="44">
        <v>203</v>
      </c>
      <c r="B208" s="45">
        <v>2009</v>
      </c>
      <c r="C208" s="46">
        <v>605</v>
      </c>
      <c r="D208" s="26">
        <v>40170</v>
      </c>
      <c r="E208" s="27" t="s">
        <v>688</v>
      </c>
      <c r="F208" s="29">
        <v>79358533</v>
      </c>
      <c r="G208" s="29" t="s">
        <v>158</v>
      </c>
      <c r="H208" s="27" t="s">
        <v>689</v>
      </c>
      <c r="I208" s="26">
        <v>40170</v>
      </c>
      <c r="J208" s="26">
        <v>40497</v>
      </c>
      <c r="K208" s="30">
        <v>54769970</v>
      </c>
      <c r="L208" s="47" t="s">
        <v>690</v>
      </c>
      <c r="M208" s="29" t="s">
        <v>45</v>
      </c>
      <c r="N208" s="28" t="s">
        <v>159</v>
      </c>
      <c r="O208" s="28" t="s">
        <v>176</v>
      </c>
      <c r="P208" s="28" t="s">
        <v>60</v>
      </c>
      <c r="Q208" s="48" t="s">
        <v>59</v>
      </c>
    </row>
    <row r="209" spans="1:17" s="44" customFormat="1" ht="45" x14ac:dyDescent="0.2">
      <c r="A209" s="44">
        <v>204</v>
      </c>
      <c r="B209" s="45">
        <v>2009</v>
      </c>
      <c r="C209" s="46">
        <v>607</v>
      </c>
      <c r="D209" s="26">
        <v>40170</v>
      </c>
      <c r="E209" s="27" t="s">
        <v>691</v>
      </c>
      <c r="F209" s="29">
        <v>10535822</v>
      </c>
      <c r="G209" s="29" t="s">
        <v>158</v>
      </c>
      <c r="H209" s="27" t="s">
        <v>692</v>
      </c>
      <c r="I209" s="26">
        <v>40170</v>
      </c>
      <c r="J209" s="26">
        <v>40390</v>
      </c>
      <c r="K209" s="30">
        <v>101699443</v>
      </c>
      <c r="L209" s="47"/>
      <c r="M209" s="29"/>
      <c r="N209" s="28" t="s">
        <v>159</v>
      </c>
      <c r="O209" s="28" t="s">
        <v>182</v>
      </c>
      <c r="P209" s="28" t="s">
        <v>693</v>
      </c>
      <c r="Q209" s="48" t="s">
        <v>43</v>
      </c>
    </row>
    <row r="210" spans="1:17" s="44" customFormat="1" ht="33.75" x14ac:dyDescent="0.2">
      <c r="A210" s="44">
        <v>205</v>
      </c>
      <c r="B210" s="45">
        <v>2009</v>
      </c>
      <c r="C210" s="46">
        <v>608</v>
      </c>
      <c r="D210" s="26">
        <v>40170</v>
      </c>
      <c r="E210" s="27" t="s">
        <v>694</v>
      </c>
      <c r="F210" s="29">
        <v>55164768</v>
      </c>
      <c r="G210" s="29" t="s">
        <v>158</v>
      </c>
      <c r="H210" s="27" t="s">
        <v>695</v>
      </c>
      <c r="I210" s="26">
        <v>40170</v>
      </c>
      <c r="J210" s="26">
        <v>40497</v>
      </c>
      <c r="K210" s="30">
        <f>56082700+15200020+11400015</f>
        <v>82682735</v>
      </c>
      <c r="L210" s="47" t="s">
        <v>696</v>
      </c>
      <c r="M210" s="29" t="s">
        <v>697</v>
      </c>
      <c r="N210" s="28" t="s">
        <v>159</v>
      </c>
      <c r="O210" s="28" t="s">
        <v>176</v>
      </c>
      <c r="P210" s="28" t="s">
        <v>60</v>
      </c>
      <c r="Q210" s="48" t="s">
        <v>59</v>
      </c>
    </row>
    <row r="211" spans="1:17" s="44" customFormat="1" ht="45" x14ac:dyDescent="0.2">
      <c r="A211" s="44">
        <v>206</v>
      </c>
      <c r="B211" s="45">
        <v>2009</v>
      </c>
      <c r="C211" s="46">
        <v>609</v>
      </c>
      <c r="D211" s="26">
        <v>40170</v>
      </c>
      <c r="E211" s="27" t="s">
        <v>698</v>
      </c>
      <c r="F211" s="29">
        <v>8300930429</v>
      </c>
      <c r="G211" s="29" t="s">
        <v>141</v>
      </c>
      <c r="H211" s="27" t="s">
        <v>699</v>
      </c>
      <c r="I211" s="26">
        <v>40171</v>
      </c>
      <c r="J211" s="26">
        <v>40512</v>
      </c>
      <c r="K211" s="30">
        <v>4075720607</v>
      </c>
      <c r="L211" s="47">
        <v>680000000</v>
      </c>
      <c r="M211" s="29" t="s">
        <v>700</v>
      </c>
      <c r="N211" s="28" t="s">
        <v>159</v>
      </c>
      <c r="O211" s="28" t="s">
        <v>182</v>
      </c>
      <c r="P211" s="28" t="s">
        <v>701</v>
      </c>
      <c r="Q211" s="48" t="s">
        <v>43</v>
      </c>
    </row>
    <row r="212" spans="1:17" s="44" customFormat="1" ht="33.75" x14ac:dyDescent="0.2">
      <c r="A212" s="44">
        <v>207</v>
      </c>
      <c r="B212" s="45">
        <v>2009</v>
      </c>
      <c r="C212" s="46">
        <v>610</v>
      </c>
      <c r="D212" s="26">
        <v>40170</v>
      </c>
      <c r="E212" s="27" t="s">
        <v>702</v>
      </c>
      <c r="F212" s="29">
        <v>8999990260</v>
      </c>
      <c r="G212" s="29" t="s">
        <v>703</v>
      </c>
      <c r="H212" s="27" t="s">
        <v>704</v>
      </c>
      <c r="I212" s="26">
        <v>40171</v>
      </c>
      <c r="J212" s="26">
        <v>40512</v>
      </c>
      <c r="K212" s="30">
        <v>4075720607</v>
      </c>
      <c r="L212" s="47"/>
      <c r="M212" s="29" t="s">
        <v>705</v>
      </c>
      <c r="N212" s="28" t="s">
        <v>159</v>
      </c>
      <c r="O212" s="28" t="s">
        <v>176</v>
      </c>
      <c r="P212" s="28" t="s">
        <v>78</v>
      </c>
      <c r="Q212" s="48" t="s">
        <v>706</v>
      </c>
    </row>
    <row r="213" spans="1:17" s="44" customFormat="1" ht="22.5" x14ac:dyDescent="0.2">
      <c r="A213" s="44">
        <v>208</v>
      </c>
      <c r="B213" s="45">
        <v>2009</v>
      </c>
      <c r="C213" s="46">
        <v>611</v>
      </c>
      <c r="D213" s="26">
        <v>40170</v>
      </c>
      <c r="E213" s="27" t="s">
        <v>707</v>
      </c>
      <c r="F213" s="29">
        <v>79465862</v>
      </c>
      <c r="G213" s="29" t="s">
        <v>158</v>
      </c>
      <c r="H213" s="27" t="s">
        <v>708</v>
      </c>
      <c r="I213" s="26">
        <v>40170</v>
      </c>
      <c r="J213" s="26">
        <v>40390</v>
      </c>
      <c r="K213" s="30">
        <v>78740570</v>
      </c>
      <c r="L213" s="47"/>
      <c r="M213" s="29"/>
      <c r="N213" s="28" t="s">
        <v>159</v>
      </c>
      <c r="O213" s="28" t="s">
        <v>182</v>
      </c>
      <c r="P213" s="28" t="s">
        <v>709</v>
      </c>
      <c r="Q213" s="48" t="s">
        <v>43</v>
      </c>
    </row>
    <row r="214" spans="1:17" s="44" customFormat="1" ht="45" x14ac:dyDescent="0.2">
      <c r="A214" s="44">
        <v>209</v>
      </c>
      <c r="B214" s="45">
        <v>2009</v>
      </c>
      <c r="C214" s="46">
        <v>612</v>
      </c>
      <c r="D214" s="26">
        <v>40170</v>
      </c>
      <c r="E214" s="27" t="s">
        <v>710</v>
      </c>
      <c r="F214" s="29">
        <v>79340619</v>
      </c>
      <c r="G214" s="29" t="s">
        <v>158</v>
      </c>
      <c r="H214" s="27" t="s">
        <v>711</v>
      </c>
      <c r="I214" s="26">
        <v>40170</v>
      </c>
      <c r="J214" s="26">
        <v>40482</v>
      </c>
      <c r="K214" s="30">
        <v>43485559</v>
      </c>
      <c r="L214" s="47">
        <v>12665697</v>
      </c>
      <c r="M214" s="29" t="s">
        <v>712</v>
      </c>
      <c r="N214" s="28" t="s">
        <v>159</v>
      </c>
      <c r="O214" s="28" t="s">
        <v>46</v>
      </c>
      <c r="P214" s="28" t="s">
        <v>713</v>
      </c>
      <c r="Q214" s="48" t="s">
        <v>46</v>
      </c>
    </row>
    <row r="215" spans="1:17" s="44" customFormat="1" ht="45" x14ac:dyDescent="0.2">
      <c r="A215" s="44">
        <v>210</v>
      </c>
      <c r="B215" s="45">
        <v>2009</v>
      </c>
      <c r="C215" s="46">
        <v>613</v>
      </c>
      <c r="D215" s="26">
        <v>40170</v>
      </c>
      <c r="E215" s="27" t="s">
        <v>714</v>
      </c>
      <c r="F215" s="29">
        <v>52702220</v>
      </c>
      <c r="G215" s="29" t="s">
        <v>158</v>
      </c>
      <c r="H215" s="27" t="s">
        <v>715</v>
      </c>
      <c r="I215" s="26">
        <v>40170</v>
      </c>
      <c r="J215" s="26">
        <v>40497</v>
      </c>
      <c r="K215" s="30">
        <v>17600000</v>
      </c>
      <c r="L215" s="47" t="s">
        <v>716</v>
      </c>
      <c r="M215" s="29" t="s">
        <v>717</v>
      </c>
      <c r="N215" s="28" t="s">
        <v>159</v>
      </c>
      <c r="O215" s="28" t="s">
        <v>176</v>
      </c>
      <c r="P215" s="28" t="s">
        <v>60</v>
      </c>
      <c r="Q215" s="48" t="s">
        <v>59</v>
      </c>
    </row>
    <row r="216" spans="1:17" s="44" customFormat="1" ht="33.75" x14ac:dyDescent="0.2">
      <c r="A216" s="44">
        <v>211</v>
      </c>
      <c r="B216" s="45">
        <v>2009</v>
      </c>
      <c r="C216" s="46">
        <v>614</v>
      </c>
      <c r="D216" s="26">
        <v>40170</v>
      </c>
      <c r="E216" s="27" t="s">
        <v>106</v>
      </c>
      <c r="F216" s="29">
        <v>52885051</v>
      </c>
      <c r="G216" s="29" t="s">
        <v>158</v>
      </c>
      <c r="H216" s="27" t="s">
        <v>695</v>
      </c>
      <c r="I216" s="26">
        <v>40171</v>
      </c>
      <c r="J216" s="26">
        <v>40497</v>
      </c>
      <c r="K216" s="30">
        <f>43239450+11530520+8647890</f>
        <v>63417860</v>
      </c>
      <c r="L216" s="47" t="s">
        <v>316</v>
      </c>
      <c r="M216" s="29" t="s">
        <v>718</v>
      </c>
      <c r="N216" s="28" t="s">
        <v>159</v>
      </c>
      <c r="O216" s="28" t="s">
        <v>176</v>
      </c>
      <c r="P216" s="28" t="s">
        <v>60</v>
      </c>
      <c r="Q216" s="48" t="s">
        <v>59</v>
      </c>
    </row>
    <row r="217" spans="1:17" s="44" customFormat="1" ht="22.5" x14ac:dyDescent="0.2">
      <c r="A217" s="44">
        <v>212</v>
      </c>
      <c r="B217" s="45">
        <v>2009</v>
      </c>
      <c r="C217" s="46">
        <v>615</v>
      </c>
      <c r="D217" s="26">
        <v>40170</v>
      </c>
      <c r="E217" s="27" t="s">
        <v>719</v>
      </c>
      <c r="F217" s="29">
        <v>79924877</v>
      </c>
      <c r="G217" s="29" t="s">
        <v>158</v>
      </c>
      <c r="H217" s="27" t="s">
        <v>720</v>
      </c>
      <c r="I217" s="26">
        <v>40170</v>
      </c>
      <c r="J217" s="26">
        <v>40390</v>
      </c>
      <c r="K217" s="30">
        <v>50973654</v>
      </c>
      <c r="L217" s="47"/>
      <c r="M217" s="29"/>
      <c r="N217" s="28" t="s">
        <v>159</v>
      </c>
      <c r="O217" s="28" t="s">
        <v>182</v>
      </c>
      <c r="P217" s="28" t="s">
        <v>709</v>
      </c>
      <c r="Q217" s="48" t="s">
        <v>43</v>
      </c>
    </row>
    <row r="218" spans="1:17" s="44" customFormat="1" ht="22.5" x14ac:dyDescent="0.2">
      <c r="A218" s="44">
        <v>213</v>
      </c>
      <c r="B218" s="45">
        <v>2009</v>
      </c>
      <c r="C218" s="46">
        <v>616</v>
      </c>
      <c r="D218" s="26">
        <v>40170</v>
      </c>
      <c r="E218" s="27" t="s">
        <v>87</v>
      </c>
      <c r="F218" s="29">
        <v>30272391</v>
      </c>
      <c r="G218" s="29" t="s">
        <v>158</v>
      </c>
      <c r="H218" s="27" t="s">
        <v>721</v>
      </c>
      <c r="I218" s="26">
        <v>40170</v>
      </c>
      <c r="J218" s="26">
        <v>40390</v>
      </c>
      <c r="K218" s="30">
        <v>91962520</v>
      </c>
      <c r="L218" s="47"/>
      <c r="M218" s="29"/>
      <c r="N218" s="28" t="s">
        <v>159</v>
      </c>
      <c r="O218" s="28" t="s">
        <v>182</v>
      </c>
      <c r="P218" s="28" t="s">
        <v>693</v>
      </c>
      <c r="Q218" s="48" t="s">
        <v>43</v>
      </c>
    </row>
    <row r="219" spans="1:17" s="44" customFormat="1" ht="45" x14ac:dyDescent="0.2">
      <c r="A219" s="44">
        <v>214</v>
      </c>
      <c r="B219" s="45">
        <v>2009</v>
      </c>
      <c r="C219" s="46">
        <v>617</v>
      </c>
      <c r="D219" s="26">
        <v>40170</v>
      </c>
      <c r="E219" s="27" t="s">
        <v>722</v>
      </c>
      <c r="F219" s="29">
        <v>1128044015</v>
      </c>
      <c r="G219" s="29" t="s">
        <v>158</v>
      </c>
      <c r="H219" s="27" t="s">
        <v>689</v>
      </c>
      <c r="I219" s="26">
        <v>40170</v>
      </c>
      <c r="J219" s="26">
        <v>40497</v>
      </c>
      <c r="K219" s="30">
        <f>12000000+3200000</f>
        <v>15200000</v>
      </c>
      <c r="L219" s="47">
        <v>3200000</v>
      </c>
      <c r="M219" s="29" t="s">
        <v>45</v>
      </c>
      <c r="N219" s="28" t="s">
        <v>159</v>
      </c>
      <c r="O219" s="28" t="s">
        <v>176</v>
      </c>
      <c r="P219" s="28" t="s">
        <v>60</v>
      </c>
      <c r="Q219" s="48" t="s">
        <v>59</v>
      </c>
    </row>
    <row r="220" spans="1:17" s="44" customFormat="1" ht="45" x14ac:dyDescent="0.2">
      <c r="A220" s="44">
        <v>215</v>
      </c>
      <c r="B220" s="45">
        <v>2009</v>
      </c>
      <c r="C220" s="46">
        <v>620</v>
      </c>
      <c r="D220" s="26">
        <v>40170</v>
      </c>
      <c r="E220" s="27" t="s">
        <v>723</v>
      </c>
      <c r="F220" s="29">
        <v>2006733</v>
      </c>
      <c r="G220" s="29" t="s">
        <v>141</v>
      </c>
      <c r="H220" s="27" t="s">
        <v>724</v>
      </c>
      <c r="I220" s="26">
        <v>40170</v>
      </c>
      <c r="J220" s="26">
        <v>40527</v>
      </c>
      <c r="K220" s="30">
        <f>10423500000+1600000000</f>
        <v>12023500000</v>
      </c>
      <c r="L220" s="47">
        <v>1600000000</v>
      </c>
      <c r="M220" s="29" t="s">
        <v>725</v>
      </c>
      <c r="N220" s="28" t="s">
        <v>159</v>
      </c>
      <c r="O220" s="28" t="s">
        <v>182</v>
      </c>
      <c r="P220" s="28" t="s">
        <v>726</v>
      </c>
      <c r="Q220" s="48" t="s">
        <v>43</v>
      </c>
    </row>
    <row r="221" spans="1:17" s="44" customFormat="1" ht="33.75" x14ac:dyDescent="0.2">
      <c r="A221" s="44">
        <v>216</v>
      </c>
      <c r="B221" s="45">
        <v>2009</v>
      </c>
      <c r="C221" s="46">
        <v>621</v>
      </c>
      <c r="D221" s="26">
        <v>40170</v>
      </c>
      <c r="E221" s="27" t="s">
        <v>727</v>
      </c>
      <c r="F221" s="29">
        <v>91012500</v>
      </c>
      <c r="G221" s="29" t="s">
        <v>158</v>
      </c>
      <c r="H221" s="27" t="s">
        <v>666</v>
      </c>
      <c r="I221" s="26">
        <v>40170</v>
      </c>
      <c r="J221" s="26">
        <v>40497</v>
      </c>
      <c r="K221" s="30">
        <v>63417860</v>
      </c>
      <c r="L221" s="47" t="s">
        <v>728</v>
      </c>
      <c r="M221" s="29" t="s">
        <v>729</v>
      </c>
      <c r="N221" s="28" t="s">
        <v>159</v>
      </c>
      <c r="O221" s="28" t="s">
        <v>176</v>
      </c>
      <c r="P221" s="28" t="s">
        <v>60</v>
      </c>
      <c r="Q221" s="48" t="s">
        <v>59</v>
      </c>
    </row>
    <row r="222" spans="1:17" s="44" customFormat="1" ht="33.75" x14ac:dyDescent="0.2">
      <c r="A222" s="44">
        <v>217</v>
      </c>
      <c r="B222" s="45">
        <v>2009</v>
      </c>
      <c r="C222" s="46">
        <v>622</v>
      </c>
      <c r="D222" s="26">
        <v>40170</v>
      </c>
      <c r="E222" s="27" t="s">
        <v>122</v>
      </c>
      <c r="F222" s="29">
        <v>79868072</v>
      </c>
      <c r="G222" s="29" t="s">
        <v>158</v>
      </c>
      <c r="H222" s="27" t="s">
        <v>730</v>
      </c>
      <c r="I222" s="26">
        <v>40171</v>
      </c>
      <c r="J222" s="26">
        <v>40387</v>
      </c>
      <c r="K222" s="30">
        <v>56849000</v>
      </c>
      <c r="L222" s="47"/>
      <c r="M222" s="29"/>
      <c r="N222" s="28" t="s">
        <v>159</v>
      </c>
      <c r="O222" s="28" t="s">
        <v>267</v>
      </c>
      <c r="P222" s="28" t="s">
        <v>61</v>
      </c>
      <c r="Q222" s="48" t="s">
        <v>731</v>
      </c>
    </row>
    <row r="223" spans="1:17" s="44" customFormat="1" ht="45" x14ac:dyDescent="0.2">
      <c r="A223" s="44">
        <v>218</v>
      </c>
      <c r="B223" s="45">
        <v>2009</v>
      </c>
      <c r="C223" s="46">
        <v>623</v>
      </c>
      <c r="D223" s="26">
        <v>40175</v>
      </c>
      <c r="E223" s="27" t="s">
        <v>114</v>
      </c>
      <c r="F223" s="29">
        <v>1032374796</v>
      </c>
      <c r="G223" s="29" t="s">
        <v>158</v>
      </c>
      <c r="H223" s="27" t="s">
        <v>689</v>
      </c>
      <c r="I223" s="26">
        <v>40175</v>
      </c>
      <c r="J223" s="26">
        <v>40497</v>
      </c>
      <c r="K223" s="30">
        <v>17600000</v>
      </c>
      <c r="L223" s="47" t="s">
        <v>732</v>
      </c>
      <c r="M223" s="29" t="s">
        <v>733</v>
      </c>
      <c r="N223" s="28" t="s">
        <v>159</v>
      </c>
      <c r="O223" s="28" t="s">
        <v>176</v>
      </c>
      <c r="P223" s="28" t="s">
        <v>60</v>
      </c>
      <c r="Q223" s="48" t="s">
        <v>59</v>
      </c>
    </row>
    <row r="224" spans="1:17" s="44" customFormat="1" ht="33.75" x14ac:dyDescent="0.2">
      <c r="A224" s="44">
        <v>219</v>
      </c>
      <c r="B224" s="45">
        <v>2009</v>
      </c>
      <c r="C224" s="46">
        <v>625</v>
      </c>
      <c r="D224" s="26">
        <v>40175</v>
      </c>
      <c r="E224" s="27" t="s">
        <v>734</v>
      </c>
      <c r="F224" s="29">
        <v>51577123</v>
      </c>
      <c r="G224" s="29" t="s">
        <v>158</v>
      </c>
      <c r="H224" s="27" t="s">
        <v>659</v>
      </c>
      <c r="I224" s="26">
        <v>40175</v>
      </c>
      <c r="J224" s="26">
        <v>40497</v>
      </c>
      <c r="K224" s="30">
        <v>82682735</v>
      </c>
      <c r="L224" s="47" t="s">
        <v>660</v>
      </c>
      <c r="M224" s="29" t="s">
        <v>735</v>
      </c>
      <c r="N224" s="28" t="s">
        <v>159</v>
      </c>
      <c r="O224" s="28" t="s">
        <v>176</v>
      </c>
      <c r="P224" s="28" t="s">
        <v>60</v>
      </c>
      <c r="Q224" s="48" t="s">
        <v>59</v>
      </c>
    </row>
    <row r="225" spans="1:17" s="44" customFormat="1" ht="33.75" x14ac:dyDescent="0.2">
      <c r="A225" s="44">
        <v>220</v>
      </c>
      <c r="B225" s="45">
        <v>2009</v>
      </c>
      <c r="C225" s="46">
        <v>626</v>
      </c>
      <c r="D225" s="26">
        <v>40175</v>
      </c>
      <c r="E225" s="27" t="s">
        <v>736</v>
      </c>
      <c r="F225" s="29">
        <v>63505594</v>
      </c>
      <c r="G225" s="29" t="s">
        <v>158</v>
      </c>
      <c r="H225" s="27" t="s">
        <v>737</v>
      </c>
      <c r="I225" s="26">
        <v>40175</v>
      </c>
      <c r="J225" s="26">
        <v>40497</v>
      </c>
      <c r="K225" s="30">
        <f>56082700+5765260+11400015</f>
        <v>73247975</v>
      </c>
      <c r="L225" s="47" t="s">
        <v>738</v>
      </c>
      <c r="M225" s="29" t="s">
        <v>739</v>
      </c>
      <c r="N225" s="28" t="s">
        <v>159</v>
      </c>
      <c r="O225" s="28" t="s">
        <v>176</v>
      </c>
      <c r="P225" s="28" t="s">
        <v>60</v>
      </c>
      <c r="Q225" s="48" t="s">
        <v>59</v>
      </c>
    </row>
    <row r="226" spans="1:17" s="44" customFormat="1" ht="33.75" x14ac:dyDescent="0.2">
      <c r="A226" s="44">
        <v>221</v>
      </c>
      <c r="B226" s="45">
        <v>2009</v>
      </c>
      <c r="C226" s="46">
        <v>627</v>
      </c>
      <c r="D226" s="26">
        <v>40175</v>
      </c>
      <c r="E226" s="27" t="s">
        <v>112</v>
      </c>
      <c r="F226" s="29">
        <v>31918394</v>
      </c>
      <c r="G226" s="29" t="s">
        <v>158</v>
      </c>
      <c r="H226" s="27" t="s">
        <v>666</v>
      </c>
      <c r="I226" s="26">
        <v>40175</v>
      </c>
      <c r="J226" s="26">
        <v>40497</v>
      </c>
      <c r="K226" s="30">
        <v>63417860</v>
      </c>
      <c r="L226" s="47" t="s">
        <v>740</v>
      </c>
      <c r="M226" s="29" t="s">
        <v>733</v>
      </c>
      <c r="N226" s="28" t="s">
        <v>159</v>
      </c>
      <c r="O226" s="28" t="s">
        <v>176</v>
      </c>
      <c r="P226" s="28" t="s">
        <v>60</v>
      </c>
      <c r="Q226" s="48" t="s">
        <v>59</v>
      </c>
    </row>
    <row r="227" spans="1:17" s="44" customFormat="1" ht="33.75" x14ac:dyDescent="0.2">
      <c r="A227" s="44">
        <v>222</v>
      </c>
      <c r="B227" s="45">
        <v>2009</v>
      </c>
      <c r="C227" s="46">
        <v>628</v>
      </c>
      <c r="D227" s="26">
        <v>40175</v>
      </c>
      <c r="E227" s="27" t="s">
        <v>113</v>
      </c>
      <c r="F227" s="29">
        <v>7722224</v>
      </c>
      <c r="G227" s="29" t="s">
        <v>158</v>
      </c>
      <c r="H227" s="27" t="s">
        <v>659</v>
      </c>
      <c r="I227" s="26">
        <v>40175</v>
      </c>
      <c r="J227" s="26">
        <v>40497</v>
      </c>
      <c r="K227" s="30">
        <v>82682735</v>
      </c>
      <c r="L227" s="47" t="s">
        <v>741</v>
      </c>
      <c r="M227" s="29" t="s">
        <v>733</v>
      </c>
      <c r="N227" s="28" t="s">
        <v>159</v>
      </c>
      <c r="O227" s="28" t="s">
        <v>176</v>
      </c>
      <c r="P227" s="28" t="s">
        <v>60</v>
      </c>
      <c r="Q227" s="48" t="s">
        <v>59</v>
      </c>
    </row>
    <row r="228" spans="1:17" s="44" customFormat="1" ht="33.75" x14ac:dyDescent="0.2">
      <c r="A228" s="44">
        <v>223</v>
      </c>
      <c r="B228" s="45">
        <v>2009</v>
      </c>
      <c r="C228" s="46">
        <v>630</v>
      </c>
      <c r="D228" s="26">
        <v>40175</v>
      </c>
      <c r="E228" s="27" t="s">
        <v>742</v>
      </c>
      <c r="F228" s="29">
        <v>19302982</v>
      </c>
      <c r="G228" s="29" t="s">
        <v>158</v>
      </c>
      <c r="H228" s="27" t="s">
        <v>737</v>
      </c>
      <c r="I228" s="26">
        <v>40175</v>
      </c>
      <c r="J228" s="26">
        <v>40497</v>
      </c>
      <c r="K228" s="30">
        <v>83050035</v>
      </c>
      <c r="L228" s="47" t="s">
        <v>743</v>
      </c>
      <c r="M228" s="29" t="s">
        <v>733</v>
      </c>
      <c r="N228" s="28" t="s">
        <v>159</v>
      </c>
      <c r="O228" s="28" t="s">
        <v>176</v>
      </c>
      <c r="P228" s="28" t="s">
        <v>60</v>
      </c>
      <c r="Q228" s="48" t="s">
        <v>59</v>
      </c>
    </row>
    <row r="229" spans="1:17" s="44" customFormat="1" ht="45" x14ac:dyDescent="0.2">
      <c r="A229" s="44">
        <v>224</v>
      </c>
      <c r="B229" s="45">
        <v>2009</v>
      </c>
      <c r="C229" s="46">
        <v>631</v>
      </c>
      <c r="D229" s="26">
        <v>40175</v>
      </c>
      <c r="E229" s="27" t="s">
        <v>744</v>
      </c>
      <c r="F229" s="29">
        <v>98381525</v>
      </c>
      <c r="G229" s="29" t="s">
        <v>158</v>
      </c>
      <c r="H229" s="27" t="s">
        <v>635</v>
      </c>
      <c r="I229" s="26">
        <v>40175</v>
      </c>
      <c r="J229" s="26">
        <v>40482</v>
      </c>
      <c r="K229" s="30">
        <f>35928804+14866174</f>
        <v>50794978</v>
      </c>
      <c r="L229" s="47">
        <v>14866174</v>
      </c>
      <c r="M229" s="29" t="s">
        <v>45</v>
      </c>
      <c r="N229" s="28" t="s">
        <v>159</v>
      </c>
      <c r="O229" s="28" t="s">
        <v>745</v>
      </c>
      <c r="P229" s="28" t="s">
        <v>679</v>
      </c>
      <c r="Q229" s="48" t="s">
        <v>54</v>
      </c>
    </row>
    <row r="230" spans="1:17" s="44" customFormat="1" ht="45" x14ac:dyDescent="0.2">
      <c r="A230" s="44">
        <v>225</v>
      </c>
      <c r="B230" s="45">
        <v>2009</v>
      </c>
      <c r="C230" s="46">
        <v>632</v>
      </c>
      <c r="D230" s="26">
        <v>40175</v>
      </c>
      <c r="E230" s="27" t="s">
        <v>73</v>
      </c>
      <c r="F230" s="29" t="s">
        <v>74</v>
      </c>
      <c r="G230" s="29" t="s">
        <v>158</v>
      </c>
      <c r="H230" s="27" t="s">
        <v>746</v>
      </c>
      <c r="I230" s="26">
        <v>40175</v>
      </c>
      <c r="J230" s="26">
        <v>40387</v>
      </c>
      <c r="K230" s="30">
        <v>45173884</v>
      </c>
      <c r="L230" s="47"/>
      <c r="M230" s="29"/>
      <c r="N230" s="28" t="s">
        <v>159</v>
      </c>
      <c r="O230" s="28" t="s">
        <v>267</v>
      </c>
      <c r="P230" s="28" t="s">
        <v>747</v>
      </c>
      <c r="Q230" s="48" t="s">
        <v>49</v>
      </c>
    </row>
    <row r="231" spans="1:17" s="44" customFormat="1" ht="33.75" x14ac:dyDescent="0.2">
      <c r="A231" s="44">
        <v>226</v>
      </c>
      <c r="B231" s="45">
        <v>2009</v>
      </c>
      <c r="C231" s="46">
        <v>633</v>
      </c>
      <c r="D231" s="26">
        <v>40175</v>
      </c>
      <c r="E231" s="27" t="s">
        <v>748</v>
      </c>
      <c r="F231" s="29">
        <v>52951267</v>
      </c>
      <c r="G231" s="29" t="s">
        <v>158</v>
      </c>
      <c r="H231" s="27" t="s">
        <v>749</v>
      </c>
      <c r="I231" s="26">
        <v>40175</v>
      </c>
      <c r="J231" s="26">
        <v>40390</v>
      </c>
      <c r="K231" s="30">
        <v>11207940</v>
      </c>
      <c r="L231" s="47"/>
      <c r="M231" s="29" t="s">
        <v>750</v>
      </c>
      <c r="N231" s="28" t="s">
        <v>159</v>
      </c>
      <c r="O231" s="28" t="s">
        <v>176</v>
      </c>
      <c r="P231" s="28" t="s">
        <v>60</v>
      </c>
      <c r="Q231" s="48" t="s">
        <v>59</v>
      </c>
    </row>
    <row r="232" spans="1:17" s="44" customFormat="1" ht="33.75" x14ac:dyDescent="0.2">
      <c r="A232" s="44">
        <v>227</v>
      </c>
      <c r="B232" s="45">
        <v>2009</v>
      </c>
      <c r="C232" s="46">
        <v>634</v>
      </c>
      <c r="D232" s="26">
        <v>40175</v>
      </c>
      <c r="E232" s="27" t="s">
        <v>751</v>
      </c>
      <c r="F232" s="29">
        <v>1024462792</v>
      </c>
      <c r="G232" s="29" t="s">
        <v>158</v>
      </c>
      <c r="H232" s="27" t="s">
        <v>752</v>
      </c>
      <c r="I232" s="26">
        <v>40175</v>
      </c>
      <c r="J232" s="26">
        <v>40497</v>
      </c>
      <c r="K232" s="30">
        <f>11955136+2988784+2241588</f>
        <v>17185508</v>
      </c>
      <c r="L232" s="47" t="s">
        <v>753</v>
      </c>
      <c r="M232" s="29" t="s">
        <v>754</v>
      </c>
      <c r="N232" s="28" t="s">
        <v>159</v>
      </c>
      <c r="O232" s="28" t="s">
        <v>176</v>
      </c>
      <c r="P232" s="28" t="s">
        <v>60</v>
      </c>
      <c r="Q232" s="48" t="s">
        <v>59</v>
      </c>
    </row>
    <row r="233" spans="1:17" s="44" customFormat="1" ht="33.75" x14ac:dyDescent="0.2">
      <c r="A233" s="44">
        <v>228</v>
      </c>
      <c r="B233" s="45">
        <v>2009</v>
      </c>
      <c r="C233" s="46">
        <v>635</v>
      </c>
      <c r="D233" s="26">
        <v>40175</v>
      </c>
      <c r="E233" s="27" t="s">
        <v>117</v>
      </c>
      <c r="F233" s="29">
        <v>52886060</v>
      </c>
      <c r="G233" s="29" t="s">
        <v>158</v>
      </c>
      <c r="H233" s="27" t="s">
        <v>666</v>
      </c>
      <c r="I233" s="26">
        <v>40175</v>
      </c>
      <c r="J233" s="26">
        <v>40497</v>
      </c>
      <c r="K233" s="30">
        <v>60500000</v>
      </c>
      <c r="L233" s="47" t="s">
        <v>755</v>
      </c>
      <c r="M233" s="29" t="s">
        <v>733</v>
      </c>
      <c r="N233" s="28" t="s">
        <v>159</v>
      </c>
      <c r="O233" s="28" t="s">
        <v>176</v>
      </c>
      <c r="P233" s="28" t="s">
        <v>60</v>
      </c>
      <c r="Q233" s="48" t="s">
        <v>59</v>
      </c>
    </row>
    <row r="234" spans="1:17" s="44" customFormat="1" ht="33.75" x14ac:dyDescent="0.2">
      <c r="A234" s="44">
        <v>229</v>
      </c>
      <c r="B234" s="45">
        <v>2009</v>
      </c>
      <c r="C234" s="46">
        <v>636</v>
      </c>
      <c r="D234" s="26">
        <v>40176</v>
      </c>
      <c r="E234" s="27" t="s">
        <v>154</v>
      </c>
      <c r="F234" s="29">
        <v>8600028384</v>
      </c>
      <c r="G234" s="29" t="s">
        <v>158</v>
      </c>
      <c r="H234" s="27" t="s">
        <v>756</v>
      </c>
      <c r="I234" s="26">
        <v>40176</v>
      </c>
      <c r="J234" s="26">
        <v>40482</v>
      </c>
      <c r="K234" s="30">
        <f>89560628+37834793+8407732</f>
        <v>135803153</v>
      </c>
      <c r="L234" s="47" t="s">
        <v>757</v>
      </c>
      <c r="M234" s="29" t="s">
        <v>758</v>
      </c>
      <c r="N234" s="28" t="s">
        <v>159</v>
      </c>
      <c r="O234" s="28" t="s">
        <v>46</v>
      </c>
      <c r="P234" s="28" t="s">
        <v>759</v>
      </c>
      <c r="Q234" s="48" t="s">
        <v>136</v>
      </c>
    </row>
    <row r="235" spans="1:17" s="44" customFormat="1" ht="45" x14ac:dyDescent="0.2">
      <c r="A235" s="44">
        <v>230</v>
      </c>
      <c r="B235" s="45">
        <v>2009</v>
      </c>
      <c r="C235" s="46">
        <v>637</v>
      </c>
      <c r="D235" s="26">
        <v>40176</v>
      </c>
      <c r="E235" s="27" t="s">
        <v>760</v>
      </c>
      <c r="F235" s="29">
        <v>8000910746</v>
      </c>
      <c r="G235" s="29" t="s">
        <v>141</v>
      </c>
      <c r="H235" s="27" t="s">
        <v>761</v>
      </c>
      <c r="I235" s="26">
        <v>40176</v>
      </c>
      <c r="J235" s="26">
        <v>40512</v>
      </c>
      <c r="K235" s="30">
        <f>9467986000+800000000</f>
        <v>10267986000</v>
      </c>
      <c r="L235" s="47">
        <v>800000000</v>
      </c>
      <c r="M235" s="29" t="s">
        <v>762</v>
      </c>
      <c r="N235" s="28" t="s">
        <v>159</v>
      </c>
      <c r="O235" s="28" t="s">
        <v>182</v>
      </c>
      <c r="P235" s="28" t="s">
        <v>682</v>
      </c>
      <c r="Q235" s="48" t="s">
        <v>43</v>
      </c>
    </row>
    <row r="236" spans="1:17" s="44" customFormat="1" ht="67.5" x14ac:dyDescent="0.2">
      <c r="A236" s="44">
        <v>231</v>
      </c>
      <c r="B236" s="45">
        <v>2009</v>
      </c>
      <c r="C236" s="46">
        <v>638</v>
      </c>
      <c r="D236" s="26">
        <v>40176</v>
      </c>
      <c r="E236" s="27" t="s">
        <v>763</v>
      </c>
      <c r="F236" s="29">
        <v>20081124</v>
      </c>
      <c r="G236" s="29" t="s">
        <v>141</v>
      </c>
      <c r="H236" s="27" t="s">
        <v>764</v>
      </c>
      <c r="I236" s="26">
        <v>40176</v>
      </c>
      <c r="J236" s="26">
        <v>40512</v>
      </c>
      <c r="K236" s="30">
        <v>5499372608</v>
      </c>
      <c r="L236" s="47"/>
      <c r="M236" s="29" t="s">
        <v>765</v>
      </c>
      <c r="N236" s="28" t="s">
        <v>159</v>
      </c>
      <c r="O236" s="28" t="s">
        <v>182</v>
      </c>
      <c r="P236" s="28" t="s">
        <v>766</v>
      </c>
      <c r="Q236" s="48" t="s">
        <v>43</v>
      </c>
    </row>
    <row r="237" spans="1:17" s="44" customFormat="1" ht="45" x14ac:dyDescent="0.2">
      <c r="A237" s="44">
        <v>232</v>
      </c>
      <c r="B237" s="45">
        <v>2009</v>
      </c>
      <c r="C237" s="46">
        <v>639</v>
      </c>
      <c r="D237" s="26">
        <v>40176</v>
      </c>
      <c r="E237" s="27" t="s">
        <v>767</v>
      </c>
      <c r="F237" s="29">
        <v>8300021370</v>
      </c>
      <c r="G237" s="29" t="s">
        <v>141</v>
      </c>
      <c r="H237" s="27" t="s">
        <v>768</v>
      </c>
      <c r="I237" s="26">
        <v>40176</v>
      </c>
      <c r="J237" s="26">
        <v>40359</v>
      </c>
      <c r="K237" s="30">
        <v>1280000000</v>
      </c>
      <c r="L237" s="47"/>
      <c r="M237" s="29"/>
      <c r="N237" s="28" t="s">
        <v>159</v>
      </c>
      <c r="O237" s="28" t="s">
        <v>745</v>
      </c>
      <c r="P237" s="28" t="s">
        <v>769</v>
      </c>
      <c r="Q237" s="48" t="s">
        <v>150</v>
      </c>
    </row>
    <row r="238" spans="1:17" s="44" customFormat="1" ht="45" x14ac:dyDescent="0.2">
      <c r="A238" s="44">
        <v>233</v>
      </c>
      <c r="B238" s="45">
        <v>2009</v>
      </c>
      <c r="C238" s="46">
        <v>640</v>
      </c>
      <c r="D238" s="26">
        <v>40176</v>
      </c>
      <c r="E238" s="27" t="s">
        <v>770</v>
      </c>
      <c r="F238" s="29">
        <v>8001562127</v>
      </c>
      <c r="G238" s="29" t="s">
        <v>158</v>
      </c>
      <c r="H238" s="27" t="s">
        <v>771</v>
      </c>
      <c r="I238" s="26">
        <v>40176</v>
      </c>
      <c r="J238" s="26">
        <v>40390</v>
      </c>
      <c r="K238" s="30">
        <v>725000000</v>
      </c>
      <c r="L238" s="47"/>
      <c r="M238" s="29"/>
      <c r="N238" s="28" t="s">
        <v>159</v>
      </c>
      <c r="O238" s="28" t="s">
        <v>745</v>
      </c>
      <c r="P238" s="28" t="s">
        <v>772</v>
      </c>
      <c r="Q238" s="48" t="s">
        <v>43</v>
      </c>
    </row>
    <row r="239" spans="1:17" s="44" customFormat="1" ht="56.25" x14ac:dyDescent="0.2">
      <c r="A239" s="44">
        <v>234</v>
      </c>
      <c r="B239" s="45">
        <v>2009</v>
      </c>
      <c r="C239" s="46">
        <v>641</v>
      </c>
      <c r="D239" s="26">
        <v>40177</v>
      </c>
      <c r="E239" s="27" t="s">
        <v>268</v>
      </c>
      <c r="F239" s="29">
        <v>8999990260</v>
      </c>
      <c r="G239" s="29" t="s">
        <v>773</v>
      </c>
      <c r="H239" s="27" t="s">
        <v>774</v>
      </c>
      <c r="I239" s="26">
        <v>40177</v>
      </c>
      <c r="J239" s="26">
        <v>40527</v>
      </c>
      <c r="K239" s="30">
        <v>35596600000</v>
      </c>
      <c r="L239" s="47"/>
      <c r="M239" s="29" t="s">
        <v>775</v>
      </c>
      <c r="N239" s="28" t="s">
        <v>159</v>
      </c>
      <c r="O239" s="28" t="s">
        <v>182</v>
      </c>
      <c r="P239" s="28" t="s">
        <v>776</v>
      </c>
      <c r="Q239" s="48" t="s">
        <v>184</v>
      </c>
    </row>
    <row r="240" spans="1:17" s="44" customFormat="1" ht="45" x14ac:dyDescent="0.2">
      <c r="A240" s="44">
        <v>235</v>
      </c>
      <c r="B240" s="45">
        <v>2009</v>
      </c>
      <c r="C240" s="46">
        <v>642</v>
      </c>
      <c r="D240" s="26">
        <v>40177</v>
      </c>
      <c r="E240" s="27" t="s">
        <v>777</v>
      </c>
      <c r="F240" s="29">
        <v>8300405748</v>
      </c>
      <c r="G240" s="29" t="s">
        <v>778</v>
      </c>
      <c r="H240" s="27" t="s">
        <v>779</v>
      </c>
      <c r="I240" s="26">
        <v>40177</v>
      </c>
      <c r="J240" s="26">
        <v>40209</v>
      </c>
      <c r="K240" s="30">
        <v>2807120000</v>
      </c>
      <c r="L240" s="47"/>
      <c r="M240" s="29" t="s">
        <v>780</v>
      </c>
      <c r="N240" s="28" t="s">
        <v>159</v>
      </c>
      <c r="O240" s="28" t="s">
        <v>182</v>
      </c>
      <c r="P240" s="28" t="s">
        <v>84</v>
      </c>
      <c r="Q240" s="48" t="s">
        <v>43</v>
      </c>
    </row>
    <row r="241" spans="1:17" s="44" customFormat="1" ht="56.25" x14ac:dyDescent="0.2">
      <c r="A241" s="44">
        <v>236</v>
      </c>
      <c r="B241" s="45">
        <v>2009</v>
      </c>
      <c r="C241" s="46">
        <v>643</v>
      </c>
      <c r="D241" s="26">
        <v>40177</v>
      </c>
      <c r="E241" s="27" t="s">
        <v>82</v>
      </c>
      <c r="F241" s="29">
        <v>79430466</v>
      </c>
      <c r="G241" s="29" t="s">
        <v>158</v>
      </c>
      <c r="H241" s="27" t="s">
        <v>781</v>
      </c>
      <c r="I241" s="26">
        <v>40177</v>
      </c>
      <c r="J241" s="26">
        <v>40390</v>
      </c>
      <c r="K241" s="30">
        <v>37500000</v>
      </c>
      <c r="L241" s="47"/>
      <c r="M241" s="29"/>
      <c r="N241" s="28" t="s">
        <v>159</v>
      </c>
      <c r="O241" s="28" t="s">
        <v>160</v>
      </c>
      <c r="P241" s="28" t="s">
        <v>782</v>
      </c>
      <c r="Q241" s="48" t="s">
        <v>98</v>
      </c>
    </row>
    <row r="242" spans="1:17" s="44" customFormat="1" ht="33.75" x14ac:dyDescent="0.2">
      <c r="A242" s="44">
        <v>237</v>
      </c>
      <c r="B242" s="45">
        <v>2009</v>
      </c>
      <c r="C242" s="46">
        <v>644</v>
      </c>
      <c r="D242" s="26">
        <v>40177</v>
      </c>
      <c r="E242" s="27" t="s">
        <v>783</v>
      </c>
      <c r="F242" s="29">
        <v>8600169511</v>
      </c>
      <c r="G242" s="29" t="s">
        <v>773</v>
      </c>
      <c r="H242" s="27" t="s">
        <v>784</v>
      </c>
      <c r="I242" s="26">
        <v>40177</v>
      </c>
      <c r="J242" s="26">
        <v>40209</v>
      </c>
      <c r="K242" s="30">
        <v>10000000</v>
      </c>
      <c r="L242" s="47"/>
      <c r="M242" s="29"/>
      <c r="N242" s="28" t="s">
        <v>159</v>
      </c>
      <c r="O242" s="28" t="s">
        <v>41</v>
      </c>
      <c r="P242" s="28" t="s">
        <v>785</v>
      </c>
      <c r="Q242" s="48" t="s">
        <v>41</v>
      </c>
    </row>
    <row r="243" spans="1:17" ht="56.25" x14ac:dyDescent="0.2">
      <c r="A243" s="44">
        <v>238</v>
      </c>
      <c r="B243" s="54">
        <v>2008</v>
      </c>
      <c r="C243" s="55">
        <v>2</v>
      </c>
      <c r="D243" s="56">
        <v>39458</v>
      </c>
      <c r="E243" s="27" t="s">
        <v>786</v>
      </c>
      <c r="F243" s="29">
        <v>2006884</v>
      </c>
      <c r="G243" s="29" t="s">
        <v>787</v>
      </c>
      <c r="H243" s="27" t="s">
        <v>788</v>
      </c>
      <c r="I243" s="26">
        <v>39458</v>
      </c>
      <c r="J243" s="26">
        <v>40189</v>
      </c>
      <c r="K243" s="30">
        <v>0</v>
      </c>
      <c r="L243" s="57"/>
      <c r="M243" s="58"/>
      <c r="N243" s="28" t="s">
        <v>181</v>
      </c>
      <c r="O243" s="28" t="s">
        <v>64</v>
      </c>
      <c r="P243" s="28" t="s">
        <v>66</v>
      </c>
      <c r="Q243" s="48" t="s">
        <v>64</v>
      </c>
    </row>
    <row r="244" spans="1:17" ht="90" x14ac:dyDescent="0.2">
      <c r="A244" s="44">
        <v>239</v>
      </c>
      <c r="B244" s="54">
        <v>2008</v>
      </c>
      <c r="C244" s="55">
        <v>12</v>
      </c>
      <c r="D244" s="59">
        <v>39485</v>
      </c>
      <c r="E244" s="27" t="s">
        <v>789</v>
      </c>
      <c r="F244" s="60"/>
      <c r="G244" s="60" t="s">
        <v>141</v>
      </c>
      <c r="H244" s="27" t="s">
        <v>790</v>
      </c>
      <c r="I244" s="26">
        <v>39485</v>
      </c>
      <c r="J244" s="26">
        <v>40946</v>
      </c>
      <c r="K244" s="30">
        <v>0</v>
      </c>
      <c r="L244" s="57"/>
      <c r="M244" s="58"/>
      <c r="N244" s="28" t="s">
        <v>181</v>
      </c>
      <c r="O244" s="61" t="s">
        <v>791</v>
      </c>
      <c r="P244" s="61" t="s">
        <v>792</v>
      </c>
      <c r="Q244" s="48" t="s">
        <v>793</v>
      </c>
    </row>
    <row r="245" spans="1:17" ht="56.25" x14ac:dyDescent="0.2">
      <c r="A245" s="44">
        <v>240</v>
      </c>
      <c r="B245" s="54">
        <v>2008</v>
      </c>
      <c r="C245" s="55">
        <v>237</v>
      </c>
      <c r="D245" s="59">
        <v>39626</v>
      </c>
      <c r="E245" s="27" t="s">
        <v>794</v>
      </c>
      <c r="F245" s="60">
        <v>8605251485</v>
      </c>
      <c r="G245" s="60" t="s">
        <v>795</v>
      </c>
      <c r="H245" s="27" t="s">
        <v>796</v>
      </c>
      <c r="I245" s="26">
        <v>39626</v>
      </c>
      <c r="J245" s="26">
        <v>40786</v>
      </c>
      <c r="K245" s="30">
        <v>1580935840</v>
      </c>
      <c r="L245" s="57" t="s">
        <v>797</v>
      </c>
      <c r="M245" s="60" t="s">
        <v>798</v>
      </c>
      <c r="N245" s="28" t="s">
        <v>159</v>
      </c>
      <c r="O245" s="28" t="s">
        <v>799</v>
      </c>
      <c r="P245" s="61" t="s">
        <v>232</v>
      </c>
      <c r="Q245" s="48" t="s">
        <v>56</v>
      </c>
    </row>
    <row r="246" spans="1:17" ht="45" x14ac:dyDescent="0.2">
      <c r="A246" s="44">
        <v>241</v>
      </c>
      <c r="B246" s="54">
        <v>2008</v>
      </c>
      <c r="C246" s="55">
        <v>247</v>
      </c>
      <c r="D246" s="59">
        <v>39639</v>
      </c>
      <c r="E246" s="27" t="s">
        <v>800</v>
      </c>
      <c r="F246" s="58"/>
      <c r="G246" s="60" t="s">
        <v>141</v>
      </c>
      <c r="H246" s="27" t="s">
        <v>801</v>
      </c>
      <c r="I246" s="26">
        <v>39639</v>
      </c>
      <c r="J246" s="26">
        <v>40451</v>
      </c>
      <c r="K246" s="30">
        <v>0</v>
      </c>
      <c r="L246" s="57"/>
      <c r="M246" s="58"/>
      <c r="N246" s="61" t="s">
        <v>181</v>
      </c>
      <c r="O246" s="28" t="s">
        <v>182</v>
      </c>
      <c r="P246" s="61" t="s">
        <v>792</v>
      </c>
      <c r="Q246" s="48" t="s">
        <v>79</v>
      </c>
    </row>
    <row r="247" spans="1:17" ht="33.75" x14ac:dyDescent="0.2">
      <c r="A247" s="44">
        <v>242</v>
      </c>
      <c r="B247" s="54">
        <v>2008</v>
      </c>
      <c r="C247" s="55">
        <v>287</v>
      </c>
      <c r="D247" s="59">
        <v>39682</v>
      </c>
      <c r="E247" s="27" t="s">
        <v>802</v>
      </c>
      <c r="F247" s="60">
        <v>8301225661</v>
      </c>
      <c r="G247" s="60" t="s">
        <v>158</v>
      </c>
      <c r="H247" s="27" t="s">
        <v>803</v>
      </c>
      <c r="I247" s="26">
        <v>39689</v>
      </c>
      <c r="J247" s="26">
        <v>40512</v>
      </c>
      <c r="K247" s="30">
        <v>240308860</v>
      </c>
      <c r="L247" s="57" t="s">
        <v>804</v>
      </c>
      <c r="M247" s="60" t="s">
        <v>805</v>
      </c>
      <c r="N247" s="61" t="s">
        <v>159</v>
      </c>
      <c r="O247" s="28" t="s">
        <v>160</v>
      </c>
      <c r="P247" s="61" t="s">
        <v>66</v>
      </c>
      <c r="Q247" s="48" t="s">
        <v>64</v>
      </c>
    </row>
    <row r="248" spans="1:17" ht="45" x14ac:dyDescent="0.2">
      <c r="A248" s="44">
        <v>243</v>
      </c>
      <c r="B248" s="54">
        <v>2008</v>
      </c>
      <c r="C248" s="55">
        <v>335</v>
      </c>
      <c r="D248" s="59">
        <v>39710</v>
      </c>
      <c r="E248" s="27" t="s">
        <v>806</v>
      </c>
      <c r="F248" s="60">
        <v>8600590384</v>
      </c>
      <c r="G248" s="60" t="s">
        <v>807</v>
      </c>
      <c r="H248" s="27" t="s">
        <v>808</v>
      </c>
      <c r="I248" s="26">
        <v>39714</v>
      </c>
      <c r="J248" s="26">
        <v>40589</v>
      </c>
      <c r="K248" s="30">
        <v>1480646000</v>
      </c>
      <c r="L248" s="57" t="s">
        <v>809</v>
      </c>
      <c r="M248" s="60" t="s">
        <v>810</v>
      </c>
      <c r="N248" s="61" t="s">
        <v>181</v>
      </c>
      <c r="O248" s="28" t="s">
        <v>46</v>
      </c>
      <c r="P248" s="61" t="s">
        <v>811</v>
      </c>
      <c r="Q248" s="48" t="s">
        <v>812</v>
      </c>
    </row>
    <row r="249" spans="1:17" ht="56.25" x14ac:dyDescent="0.2">
      <c r="A249" s="44">
        <v>244</v>
      </c>
      <c r="B249" s="54">
        <v>2008</v>
      </c>
      <c r="C249" s="55">
        <v>343</v>
      </c>
      <c r="D249" s="59">
        <v>39710</v>
      </c>
      <c r="E249" s="27" t="s">
        <v>813</v>
      </c>
      <c r="F249" s="60">
        <v>79779355</v>
      </c>
      <c r="G249" s="60" t="s">
        <v>814</v>
      </c>
      <c r="H249" s="27" t="s">
        <v>815</v>
      </c>
      <c r="I249" s="26">
        <v>39710</v>
      </c>
      <c r="J249" s="26">
        <v>40543</v>
      </c>
      <c r="K249" s="30">
        <v>0</v>
      </c>
      <c r="L249" s="57"/>
      <c r="M249" s="60" t="s">
        <v>572</v>
      </c>
      <c r="N249" s="61" t="s">
        <v>159</v>
      </c>
      <c r="O249" s="28" t="s">
        <v>816</v>
      </c>
      <c r="P249" s="61" t="s">
        <v>183</v>
      </c>
      <c r="Q249" s="48" t="s">
        <v>149</v>
      </c>
    </row>
    <row r="250" spans="1:17" ht="45" x14ac:dyDescent="0.2">
      <c r="A250" s="44">
        <v>245</v>
      </c>
      <c r="B250" s="54">
        <v>2008</v>
      </c>
      <c r="C250" s="55">
        <v>353</v>
      </c>
      <c r="D250" s="59">
        <v>39721</v>
      </c>
      <c r="E250" s="27" t="s">
        <v>178</v>
      </c>
      <c r="F250" s="60">
        <v>8301152263</v>
      </c>
      <c r="G250" s="60" t="s">
        <v>814</v>
      </c>
      <c r="H250" s="27" t="s">
        <v>817</v>
      </c>
      <c r="I250" s="26">
        <v>39722</v>
      </c>
      <c r="J250" s="26">
        <v>40466</v>
      </c>
      <c r="K250" s="30">
        <v>43500000000</v>
      </c>
      <c r="L250" s="57">
        <v>1000000</v>
      </c>
      <c r="M250" s="60" t="s">
        <v>818</v>
      </c>
      <c r="N250" s="61" t="s">
        <v>181</v>
      </c>
      <c r="O250" s="28" t="s">
        <v>816</v>
      </c>
      <c r="P250" s="61" t="s">
        <v>183</v>
      </c>
      <c r="Q250" s="48" t="s">
        <v>819</v>
      </c>
    </row>
    <row r="251" spans="1:17" ht="67.5" x14ac:dyDescent="0.2">
      <c r="A251" s="44">
        <v>246</v>
      </c>
      <c r="B251" s="54">
        <v>2008</v>
      </c>
      <c r="C251" s="55">
        <v>358</v>
      </c>
      <c r="D251" s="59">
        <v>39723</v>
      </c>
      <c r="E251" s="27" t="s">
        <v>151</v>
      </c>
      <c r="F251" s="60">
        <v>8600392733</v>
      </c>
      <c r="G251" s="60" t="s">
        <v>158</v>
      </c>
      <c r="H251" s="27" t="s">
        <v>820</v>
      </c>
      <c r="I251" s="26">
        <v>39730</v>
      </c>
      <c r="J251" s="26">
        <v>40359</v>
      </c>
      <c r="K251" s="30">
        <v>13221422683</v>
      </c>
      <c r="L251" s="57"/>
      <c r="M251" s="58"/>
      <c r="N251" s="61" t="s">
        <v>181</v>
      </c>
      <c r="O251" s="28" t="s">
        <v>816</v>
      </c>
      <c r="P251" s="61" t="s">
        <v>647</v>
      </c>
      <c r="Q251" s="48" t="s">
        <v>57</v>
      </c>
    </row>
    <row r="252" spans="1:17" ht="67.5" x14ac:dyDescent="0.2">
      <c r="A252" s="44">
        <v>247</v>
      </c>
      <c r="B252" s="54">
        <v>2008</v>
      </c>
      <c r="C252" s="55">
        <v>359</v>
      </c>
      <c r="D252" s="59">
        <v>39724</v>
      </c>
      <c r="E252" s="27" t="s">
        <v>821</v>
      </c>
      <c r="F252" s="60" t="s">
        <v>822</v>
      </c>
      <c r="G252" s="60" t="s">
        <v>158</v>
      </c>
      <c r="H252" s="27" t="s">
        <v>823</v>
      </c>
      <c r="I252" s="26">
        <v>39724</v>
      </c>
      <c r="J252" s="26">
        <v>40451</v>
      </c>
      <c r="K252" s="30">
        <v>247363999.99000001</v>
      </c>
      <c r="L252" s="57">
        <v>298898167</v>
      </c>
      <c r="M252" s="60" t="s">
        <v>824</v>
      </c>
      <c r="N252" s="61" t="s">
        <v>159</v>
      </c>
      <c r="O252" s="28" t="s">
        <v>825</v>
      </c>
      <c r="P252" s="61" t="s">
        <v>826</v>
      </c>
      <c r="Q252" s="48" t="s">
        <v>827</v>
      </c>
    </row>
    <row r="253" spans="1:17" ht="67.5" x14ac:dyDescent="0.2">
      <c r="A253" s="44">
        <v>248</v>
      </c>
      <c r="B253" s="54">
        <v>2008</v>
      </c>
      <c r="C253" s="55">
        <v>363</v>
      </c>
      <c r="D253" s="59">
        <v>39729</v>
      </c>
      <c r="E253" s="27" t="s">
        <v>828</v>
      </c>
      <c r="F253" s="60">
        <v>8600155426</v>
      </c>
      <c r="G253" s="60" t="s">
        <v>141</v>
      </c>
      <c r="H253" s="27" t="s">
        <v>829</v>
      </c>
      <c r="I253" s="26">
        <v>39729</v>
      </c>
      <c r="J253" s="26">
        <v>41555</v>
      </c>
      <c r="K253" s="30">
        <v>0</v>
      </c>
      <c r="L253" s="57"/>
      <c r="M253" s="58"/>
      <c r="N253" s="61" t="s">
        <v>159</v>
      </c>
      <c r="O253" s="28" t="s">
        <v>46</v>
      </c>
      <c r="P253" s="61" t="s">
        <v>118</v>
      </c>
      <c r="Q253" s="48" t="s">
        <v>260</v>
      </c>
    </row>
    <row r="254" spans="1:17" ht="33.75" x14ac:dyDescent="0.2">
      <c r="A254" s="44">
        <v>249</v>
      </c>
      <c r="B254" s="54">
        <v>2008</v>
      </c>
      <c r="C254" s="55">
        <v>382</v>
      </c>
      <c r="D254" s="59">
        <v>39743</v>
      </c>
      <c r="E254" s="27" t="s">
        <v>830</v>
      </c>
      <c r="F254" s="60">
        <v>8922011821</v>
      </c>
      <c r="G254" s="60" t="s">
        <v>831</v>
      </c>
      <c r="H254" s="27" t="s">
        <v>832</v>
      </c>
      <c r="I254" s="26">
        <v>39748</v>
      </c>
      <c r="J254" s="26">
        <v>40602</v>
      </c>
      <c r="K254" s="30">
        <v>6745920000</v>
      </c>
      <c r="L254" s="57">
        <v>678779677</v>
      </c>
      <c r="M254" s="60" t="s">
        <v>833</v>
      </c>
      <c r="N254" s="61" t="s">
        <v>159</v>
      </c>
      <c r="O254" s="28" t="s">
        <v>46</v>
      </c>
      <c r="P254" s="61" t="s">
        <v>202</v>
      </c>
      <c r="Q254" s="48" t="s">
        <v>136</v>
      </c>
    </row>
    <row r="255" spans="1:17" ht="67.5" x14ac:dyDescent="0.2">
      <c r="A255" s="44">
        <v>250</v>
      </c>
      <c r="B255" s="54">
        <v>2008</v>
      </c>
      <c r="C255" s="55">
        <v>407</v>
      </c>
      <c r="D255" s="59">
        <v>39748</v>
      </c>
      <c r="E255" s="27" t="s">
        <v>834</v>
      </c>
      <c r="F255" s="60">
        <v>8002157755</v>
      </c>
      <c r="G255" s="60" t="s">
        <v>835</v>
      </c>
      <c r="H255" s="27" t="s">
        <v>836</v>
      </c>
      <c r="I255" s="26">
        <v>39748</v>
      </c>
      <c r="J255" s="26">
        <v>41574</v>
      </c>
      <c r="K255" s="30">
        <v>0</v>
      </c>
      <c r="L255" s="57"/>
      <c r="M255" s="58"/>
      <c r="N255" s="61" t="s">
        <v>48</v>
      </c>
      <c r="O255" s="28" t="s">
        <v>837</v>
      </c>
      <c r="P255" s="61"/>
      <c r="Q255" s="48" t="s">
        <v>837</v>
      </c>
    </row>
    <row r="256" spans="1:17" ht="45" x14ac:dyDescent="0.2">
      <c r="A256" s="44">
        <v>251</v>
      </c>
      <c r="B256" s="54">
        <v>2008</v>
      </c>
      <c r="C256" s="55">
        <v>414</v>
      </c>
      <c r="D256" s="59">
        <v>39750</v>
      </c>
      <c r="E256" s="27" t="s">
        <v>838</v>
      </c>
      <c r="F256" s="60"/>
      <c r="G256" s="60" t="s">
        <v>839</v>
      </c>
      <c r="H256" s="27" t="s">
        <v>840</v>
      </c>
      <c r="I256" s="26">
        <v>39750</v>
      </c>
      <c r="J256" s="26">
        <v>40845</v>
      </c>
      <c r="K256" s="30">
        <v>0</v>
      </c>
      <c r="L256" s="57"/>
      <c r="M256" s="58"/>
      <c r="N256" s="61" t="s">
        <v>181</v>
      </c>
      <c r="O256" s="28" t="s">
        <v>267</v>
      </c>
      <c r="P256" s="61" t="s">
        <v>792</v>
      </c>
      <c r="Q256" s="48" t="s">
        <v>79</v>
      </c>
    </row>
    <row r="257" spans="1:17" ht="78.75" x14ac:dyDescent="0.2">
      <c r="A257" s="44">
        <v>252</v>
      </c>
      <c r="B257" s="54">
        <v>2008</v>
      </c>
      <c r="C257" s="55">
        <v>418</v>
      </c>
      <c r="D257" s="59">
        <v>39751</v>
      </c>
      <c r="E257" s="27" t="s">
        <v>841</v>
      </c>
      <c r="F257" s="60">
        <v>80022196</v>
      </c>
      <c r="G257" s="60" t="s">
        <v>158</v>
      </c>
      <c r="H257" s="27" t="s">
        <v>842</v>
      </c>
      <c r="I257" s="26">
        <v>39753</v>
      </c>
      <c r="J257" s="26">
        <v>40298</v>
      </c>
      <c r="K257" s="30">
        <v>34683476.520000003</v>
      </c>
      <c r="L257" s="57">
        <v>17341738.260000002</v>
      </c>
      <c r="M257" s="60" t="s">
        <v>843</v>
      </c>
      <c r="N257" s="61" t="s">
        <v>159</v>
      </c>
      <c r="O257" s="28" t="s">
        <v>160</v>
      </c>
      <c r="P257" s="61" t="s">
        <v>232</v>
      </c>
      <c r="Q257" s="48" t="s">
        <v>102</v>
      </c>
    </row>
    <row r="258" spans="1:17" ht="56.25" x14ac:dyDescent="0.2">
      <c r="A258" s="44">
        <v>253</v>
      </c>
      <c r="B258" s="54">
        <v>2008</v>
      </c>
      <c r="C258" s="55">
        <v>427</v>
      </c>
      <c r="D258" s="59">
        <v>39752</v>
      </c>
      <c r="E258" s="27" t="s">
        <v>844</v>
      </c>
      <c r="F258" s="60">
        <v>94310396</v>
      </c>
      <c r="G258" s="60" t="s">
        <v>158</v>
      </c>
      <c r="H258" s="27" t="s">
        <v>845</v>
      </c>
      <c r="I258" s="26">
        <v>39752</v>
      </c>
      <c r="J258" s="26">
        <v>40359</v>
      </c>
      <c r="K258" s="30">
        <v>139466363</v>
      </c>
      <c r="L258" s="57"/>
      <c r="M258" s="58"/>
      <c r="N258" s="61" t="s">
        <v>159</v>
      </c>
      <c r="O258" s="28" t="s">
        <v>182</v>
      </c>
      <c r="P258" s="61" t="s">
        <v>194</v>
      </c>
      <c r="Q258" s="48" t="s">
        <v>44</v>
      </c>
    </row>
    <row r="259" spans="1:17" ht="67.5" x14ac:dyDescent="0.2">
      <c r="A259" s="44">
        <v>254</v>
      </c>
      <c r="B259" s="54">
        <v>2008</v>
      </c>
      <c r="C259" s="55">
        <v>431</v>
      </c>
      <c r="D259" s="59">
        <v>39756</v>
      </c>
      <c r="E259" s="27" t="s">
        <v>846</v>
      </c>
      <c r="F259" s="60">
        <v>51646641</v>
      </c>
      <c r="G259" s="60" t="s">
        <v>158</v>
      </c>
      <c r="H259" s="27" t="s">
        <v>847</v>
      </c>
      <c r="I259" s="26">
        <v>39757</v>
      </c>
      <c r="J259" s="26">
        <v>40359</v>
      </c>
      <c r="K259" s="30">
        <v>139466363</v>
      </c>
      <c r="L259" s="57"/>
      <c r="M259" s="58"/>
      <c r="N259" s="61" t="s">
        <v>159</v>
      </c>
      <c r="O259" s="28" t="s">
        <v>182</v>
      </c>
      <c r="P259" s="61" t="s">
        <v>194</v>
      </c>
      <c r="Q259" s="48" t="s">
        <v>44</v>
      </c>
    </row>
    <row r="260" spans="1:17" ht="33.75" x14ac:dyDescent="0.2">
      <c r="A260" s="44">
        <v>255</v>
      </c>
      <c r="B260" s="54">
        <v>2008</v>
      </c>
      <c r="C260" s="55">
        <v>450</v>
      </c>
      <c r="D260" s="59">
        <v>39764</v>
      </c>
      <c r="E260" s="27" t="s">
        <v>848</v>
      </c>
      <c r="F260" s="60">
        <v>8305008691</v>
      </c>
      <c r="G260" s="60" t="s">
        <v>849</v>
      </c>
      <c r="H260" s="27" t="s">
        <v>850</v>
      </c>
      <c r="I260" s="26">
        <v>39765</v>
      </c>
      <c r="J260" s="26">
        <v>40390</v>
      </c>
      <c r="K260" s="30">
        <v>0</v>
      </c>
      <c r="L260" s="57"/>
      <c r="M260" s="58"/>
      <c r="N260" s="61" t="s">
        <v>159</v>
      </c>
      <c r="O260" s="28" t="s">
        <v>46</v>
      </c>
      <c r="P260" s="61" t="s">
        <v>202</v>
      </c>
      <c r="Q260" s="48" t="s">
        <v>136</v>
      </c>
    </row>
    <row r="261" spans="1:17" ht="56.25" x14ac:dyDescent="0.2">
      <c r="A261" s="44">
        <v>256</v>
      </c>
      <c r="B261" s="54">
        <v>2008</v>
      </c>
      <c r="C261" s="55">
        <v>459</v>
      </c>
      <c r="D261" s="59">
        <v>39766</v>
      </c>
      <c r="E261" s="27" t="s">
        <v>851</v>
      </c>
      <c r="F261" s="60">
        <v>8999992392</v>
      </c>
      <c r="G261" s="60" t="s">
        <v>261</v>
      </c>
      <c r="H261" s="27" t="s">
        <v>852</v>
      </c>
      <c r="I261" s="26">
        <v>39812</v>
      </c>
      <c r="J261" s="26">
        <v>40451</v>
      </c>
      <c r="K261" s="30">
        <v>336398013756</v>
      </c>
      <c r="L261" s="57" t="s">
        <v>853</v>
      </c>
      <c r="M261" s="60" t="s">
        <v>854</v>
      </c>
      <c r="N261" s="61" t="s">
        <v>159</v>
      </c>
      <c r="O261" s="28" t="s">
        <v>799</v>
      </c>
      <c r="P261" s="61"/>
      <c r="Q261" s="48" t="s">
        <v>83</v>
      </c>
    </row>
    <row r="262" spans="1:17" ht="33.75" x14ac:dyDescent="0.2">
      <c r="A262" s="44">
        <v>257</v>
      </c>
      <c r="B262" s="54">
        <v>2008</v>
      </c>
      <c r="C262" s="55">
        <v>477</v>
      </c>
      <c r="D262" s="59">
        <v>39776</v>
      </c>
      <c r="E262" s="27" t="s">
        <v>855</v>
      </c>
      <c r="F262" s="60">
        <v>19298884</v>
      </c>
      <c r="G262" s="60" t="s">
        <v>158</v>
      </c>
      <c r="H262" s="27" t="s">
        <v>856</v>
      </c>
      <c r="I262" s="26">
        <v>39777</v>
      </c>
      <c r="J262" s="26">
        <v>40359</v>
      </c>
      <c r="K262" s="30">
        <v>127000000</v>
      </c>
      <c r="L262" s="57"/>
      <c r="M262" s="58"/>
      <c r="N262" s="61" t="s">
        <v>159</v>
      </c>
      <c r="O262" s="28" t="s">
        <v>182</v>
      </c>
      <c r="P262" s="61" t="s">
        <v>66</v>
      </c>
      <c r="Q262" s="48" t="s">
        <v>64</v>
      </c>
    </row>
    <row r="263" spans="1:17" ht="56.25" x14ac:dyDescent="0.2">
      <c r="A263" s="44">
        <v>258</v>
      </c>
      <c r="B263" s="54">
        <v>2008</v>
      </c>
      <c r="C263" s="55">
        <v>479</v>
      </c>
      <c r="D263" s="59">
        <v>39777</v>
      </c>
      <c r="E263" s="27" t="s">
        <v>857</v>
      </c>
      <c r="F263" s="60">
        <v>52367619</v>
      </c>
      <c r="G263" s="60" t="s">
        <v>158</v>
      </c>
      <c r="H263" s="27" t="s">
        <v>858</v>
      </c>
      <c r="I263" s="26">
        <v>39780</v>
      </c>
      <c r="J263" s="26">
        <v>40359</v>
      </c>
      <c r="K263" s="30">
        <v>179082387</v>
      </c>
      <c r="L263" s="57"/>
      <c r="M263" s="58"/>
      <c r="N263" s="61" t="s">
        <v>159</v>
      </c>
      <c r="O263" s="28" t="s">
        <v>182</v>
      </c>
      <c r="P263" s="61" t="s">
        <v>194</v>
      </c>
      <c r="Q263" s="48" t="s">
        <v>44</v>
      </c>
    </row>
    <row r="264" spans="1:17" ht="33.75" x14ac:dyDescent="0.2">
      <c r="A264" s="44">
        <v>259</v>
      </c>
      <c r="B264" s="54">
        <v>2008</v>
      </c>
      <c r="C264" s="55">
        <v>480</v>
      </c>
      <c r="D264" s="59">
        <v>39777</v>
      </c>
      <c r="E264" s="27" t="s">
        <v>859</v>
      </c>
      <c r="F264" s="60">
        <v>7167782</v>
      </c>
      <c r="G264" s="60" t="s">
        <v>158</v>
      </c>
      <c r="H264" s="27" t="s">
        <v>860</v>
      </c>
      <c r="I264" s="26">
        <v>39778</v>
      </c>
      <c r="J264" s="26">
        <v>40359</v>
      </c>
      <c r="K264" s="30">
        <v>90000000</v>
      </c>
      <c r="L264" s="57"/>
      <c r="M264" s="60"/>
      <c r="N264" s="61" t="s">
        <v>159</v>
      </c>
      <c r="O264" s="28" t="s">
        <v>182</v>
      </c>
      <c r="P264" s="61" t="s">
        <v>194</v>
      </c>
      <c r="Q264" s="48" t="s">
        <v>44</v>
      </c>
    </row>
    <row r="265" spans="1:17" ht="33.75" x14ac:dyDescent="0.2">
      <c r="A265" s="44">
        <v>260</v>
      </c>
      <c r="B265" s="54">
        <v>2008</v>
      </c>
      <c r="C265" s="55">
        <v>481</v>
      </c>
      <c r="D265" s="59">
        <v>39777</v>
      </c>
      <c r="E265" s="27" t="s">
        <v>861</v>
      </c>
      <c r="F265" s="60">
        <v>8399161</v>
      </c>
      <c r="G265" s="60" t="s">
        <v>158</v>
      </c>
      <c r="H265" s="27" t="s">
        <v>856</v>
      </c>
      <c r="I265" s="26">
        <v>39783</v>
      </c>
      <c r="J265" s="26">
        <v>40359</v>
      </c>
      <c r="K265" s="30">
        <v>127000000</v>
      </c>
      <c r="L265" s="57"/>
      <c r="M265" s="60"/>
      <c r="N265" s="61" t="s">
        <v>159</v>
      </c>
      <c r="O265" s="28" t="s">
        <v>182</v>
      </c>
      <c r="P265" s="61" t="s">
        <v>862</v>
      </c>
      <c r="Q265" s="48" t="s">
        <v>44</v>
      </c>
    </row>
    <row r="266" spans="1:17" ht="33.75" x14ac:dyDescent="0.2">
      <c r="A266" s="44">
        <v>261</v>
      </c>
      <c r="B266" s="54">
        <v>2008</v>
      </c>
      <c r="C266" s="55">
        <v>495</v>
      </c>
      <c r="D266" s="59">
        <v>39784</v>
      </c>
      <c r="E266" s="27" t="s">
        <v>863</v>
      </c>
      <c r="F266" s="60">
        <v>8903211510</v>
      </c>
      <c r="G266" s="60" t="s">
        <v>158</v>
      </c>
      <c r="H266" s="27" t="s">
        <v>864</v>
      </c>
      <c r="I266" s="26">
        <v>39787</v>
      </c>
      <c r="J266" s="26">
        <v>40512</v>
      </c>
      <c r="K266" s="30">
        <v>196000000</v>
      </c>
      <c r="L266" s="57">
        <v>39200000</v>
      </c>
      <c r="M266" s="60" t="s">
        <v>45</v>
      </c>
      <c r="N266" s="61" t="s">
        <v>159</v>
      </c>
      <c r="O266" s="28" t="s">
        <v>160</v>
      </c>
      <c r="P266" s="61" t="s">
        <v>66</v>
      </c>
      <c r="Q266" s="48" t="s">
        <v>64</v>
      </c>
    </row>
    <row r="267" spans="1:17" ht="56.25" x14ac:dyDescent="0.2">
      <c r="A267" s="44">
        <v>262</v>
      </c>
      <c r="B267" s="54">
        <v>2008</v>
      </c>
      <c r="C267" s="55">
        <v>502</v>
      </c>
      <c r="D267" s="59">
        <v>39787</v>
      </c>
      <c r="E267" s="27" t="s">
        <v>865</v>
      </c>
      <c r="F267" s="60">
        <v>42879224</v>
      </c>
      <c r="G267" s="60" t="s">
        <v>866</v>
      </c>
      <c r="H267" s="27" t="s">
        <v>867</v>
      </c>
      <c r="I267" s="26">
        <v>39793</v>
      </c>
      <c r="J267" s="26">
        <v>40663</v>
      </c>
      <c r="K267" s="30">
        <v>315762440</v>
      </c>
      <c r="L267" s="57" t="s">
        <v>868</v>
      </c>
      <c r="M267" s="60" t="s">
        <v>869</v>
      </c>
      <c r="N267" s="61" t="s">
        <v>159</v>
      </c>
      <c r="O267" s="28" t="s">
        <v>799</v>
      </c>
      <c r="P267" s="61" t="s">
        <v>232</v>
      </c>
      <c r="Q267" s="48" t="s">
        <v>102</v>
      </c>
    </row>
    <row r="268" spans="1:17" ht="22.5" x14ac:dyDescent="0.2">
      <c r="A268" s="44">
        <v>263</v>
      </c>
      <c r="B268" s="54">
        <v>2008</v>
      </c>
      <c r="C268" s="55">
        <v>503</v>
      </c>
      <c r="D268" s="59">
        <v>39787</v>
      </c>
      <c r="E268" s="27" t="s">
        <v>865</v>
      </c>
      <c r="F268" s="60">
        <v>42879224</v>
      </c>
      <c r="G268" s="60" t="s">
        <v>866</v>
      </c>
      <c r="H268" s="27" t="s">
        <v>870</v>
      </c>
      <c r="I268" s="26">
        <v>39793</v>
      </c>
      <c r="J268" s="26">
        <v>40724</v>
      </c>
      <c r="K268" s="30">
        <v>442660000</v>
      </c>
      <c r="L268" s="57" t="s">
        <v>871</v>
      </c>
      <c r="M268" s="60" t="s">
        <v>872</v>
      </c>
      <c r="N268" s="61" t="s">
        <v>159</v>
      </c>
      <c r="O268" s="28" t="s">
        <v>799</v>
      </c>
      <c r="P268" s="61" t="s">
        <v>232</v>
      </c>
      <c r="Q268" s="48" t="s">
        <v>102</v>
      </c>
    </row>
    <row r="269" spans="1:17" ht="33.75" x14ac:dyDescent="0.2">
      <c r="A269" s="44">
        <v>264</v>
      </c>
      <c r="B269" s="54">
        <v>2008</v>
      </c>
      <c r="C269" s="62">
        <v>518</v>
      </c>
      <c r="D269" s="59">
        <v>39792</v>
      </c>
      <c r="E269" s="27" t="s">
        <v>873</v>
      </c>
      <c r="F269" s="63">
        <v>72136235</v>
      </c>
      <c r="G269" s="60" t="s">
        <v>874</v>
      </c>
      <c r="H269" s="27" t="s">
        <v>875</v>
      </c>
      <c r="I269" s="26">
        <v>40522</v>
      </c>
      <c r="J269" s="26">
        <v>43444</v>
      </c>
      <c r="K269" s="30">
        <v>115000000000</v>
      </c>
      <c r="L269" s="57"/>
      <c r="M269" s="60" t="s">
        <v>876</v>
      </c>
      <c r="N269" s="61" t="s">
        <v>47</v>
      </c>
      <c r="O269" s="28" t="s">
        <v>745</v>
      </c>
      <c r="P269" s="61" t="s">
        <v>183</v>
      </c>
      <c r="Q269" s="48" t="s">
        <v>149</v>
      </c>
    </row>
    <row r="270" spans="1:17" ht="56.25" x14ac:dyDescent="0.2">
      <c r="A270" s="44">
        <v>265</v>
      </c>
      <c r="B270" s="54">
        <v>2008</v>
      </c>
      <c r="C270" s="55">
        <v>520</v>
      </c>
      <c r="D270" s="59">
        <v>39793</v>
      </c>
      <c r="E270" s="27" t="s">
        <v>877</v>
      </c>
      <c r="F270" s="60"/>
      <c r="G270" s="60" t="s">
        <v>878</v>
      </c>
      <c r="H270" s="27" t="s">
        <v>879</v>
      </c>
      <c r="I270" s="26">
        <v>39793</v>
      </c>
      <c r="J270" s="26" t="s">
        <v>880</v>
      </c>
      <c r="K270" s="30">
        <v>3677000000</v>
      </c>
      <c r="L270" s="57">
        <v>500000000</v>
      </c>
      <c r="M270" s="60" t="s">
        <v>881</v>
      </c>
      <c r="N270" s="61" t="s">
        <v>882</v>
      </c>
      <c r="O270" s="28" t="s">
        <v>46</v>
      </c>
      <c r="P270" s="61"/>
      <c r="Q270" s="48" t="s">
        <v>46</v>
      </c>
    </row>
    <row r="271" spans="1:17" ht="56.25" x14ac:dyDescent="0.2">
      <c r="A271" s="44">
        <v>266</v>
      </c>
      <c r="B271" s="54">
        <v>2008</v>
      </c>
      <c r="C271" s="55">
        <v>521</v>
      </c>
      <c r="D271" s="59">
        <v>39793</v>
      </c>
      <c r="E271" s="27" t="s">
        <v>883</v>
      </c>
      <c r="F271" s="60">
        <v>79147236</v>
      </c>
      <c r="G271" s="60" t="s">
        <v>158</v>
      </c>
      <c r="H271" s="27" t="s">
        <v>884</v>
      </c>
      <c r="I271" s="26">
        <v>39797</v>
      </c>
      <c r="J271" s="26" t="s">
        <v>885</v>
      </c>
      <c r="K271" s="30">
        <v>264000000</v>
      </c>
      <c r="L271" s="57">
        <v>127500000</v>
      </c>
      <c r="M271" s="60" t="s">
        <v>886</v>
      </c>
      <c r="N271" s="61" t="s">
        <v>159</v>
      </c>
      <c r="O271" s="28" t="s">
        <v>176</v>
      </c>
      <c r="P271" s="61" t="s">
        <v>161</v>
      </c>
      <c r="Q271" s="48" t="s">
        <v>102</v>
      </c>
    </row>
    <row r="272" spans="1:17" ht="78.75" x14ac:dyDescent="0.2">
      <c r="A272" s="44">
        <v>267</v>
      </c>
      <c r="B272" s="54">
        <v>2008</v>
      </c>
      <c r="C272" s="55">
        <v>528</v>
      </c>
      <c r="D272" s="59">
        <v>39793</v>
      </c>
      <c r="E272" s="27" t="s">
        <v>887</v>
      </c>
      <c r="F272" s="60">
        <v>9855249</v>
      </c>
      <c r="G272" s="60" t="s">
        <v>878</v>
      </c>
      <c r="H272" s="27" t="s">
        <v>888</v>
      </c>
      <c r="I272" s="26">
        <v>39793</v>
      </c>
      <c r="J272" s="26">
        <v>40389</v>
      </c>
      <c r="K272" s="30">
        <v>0</v>
      </c>
      <c r="L272" s="57"/>
      <c r="M272" s="60"/>
      <c r="N272" s="61" t="s">
        <v>181</v>
      </c>
      <c r="O272" s="28" t="s">
        <v>160</v>
      </c>
      <c r="P272" s="61" t="s">
        <v>66</v>
      </c>
      <c r="Q272" s="48" t="s">
        <v>64</v>
      </c>
    </row>
    <row r="273" spans="1:17" ht="78.75" x14ac:dyDescent="0.2">
      <c r="A273" s="44">
        <v>268</v>
      </c>
      <c r="B273" s="54">
        <v>2008</v>
      </c>
      <c r="C273" s="55">
        <v>532</v>
      </c>
      <c r="D273" s="59">
        <v>39794</v>
      </c>
      <c r="E273" s="27" t="s">
        <v>889</v>
      </c>
      <c r="F273" s="60">
        <v>8916800475</v>
      </c>
      <c r="G273" s="60" t="s">
        <v>874</v>
      </c>
      <c r="H273" s="27" t="s">
        <v>890</v>
      </c>
      <c r="I273" s="26">
        <v>39797</v>
      </c>
      <c r="J273" s="26">
        <v>43449</v>
      </c>
      <c r="K273" s="30">
        <v>8607481189</v>
      </c>
      <c r="L273" s="57"/>
      <c r="M273" s="60"/>
      <c r="N273" s="61" t="s">
        <v>891</v>
      </c>
      <c r="O273" s="28" t="s">
        <v>182</v>
      </c>
      <c r="P273" s="61" t="s">
        <v>183</v>
      </c>
      <c r="Q273" s="48" t="s">
        <v>149</v>
      </c>
    </row>
    <row r="274" spans="1:17" ht="45" x14ac:dyDescent="0.2">
      <c r="A274" s="44">
        <v>269</v>
      </c>
      <c r="B274" s="54">
        <v>2008</v>
      </c>
      <c r="C274" s="55">
        <v>572</v>
      </c>
      <c r="D274" s="59">
        <v>39801</v>
      </c>
      <c r="E274" s="27" t="s">
        <v>892</v>
      </c>
      <c r="F274" s="60">
        <v>80418195</v>
      </c>
      <c r="G274" s="60" t="s">
        <v>866</v>
      </c>
      <c r="H274" s="27" t="s">
        <v>893</v>
      </c>
      <c r="I274" s="26">
        <v>39805</v>
      </c>
      <c r="J274" s="26">
        <v>40602</v>
      </c>
      <c r="K274" s="30">
        <v>256350720</v>
      </c>
      <c r="L274" s="57" t="s">
        <v>894</v>
      </c>
      <c r="M274" s="60" t="s">
        <v>895</v>
      </c>
      <c r="N274" s="61" t="s">
        <v>159</v>
      </c>
      <c r="O274" s="28" t="s">
        <v>46</v>
      </c>
      <c r="P274" s="61" t="s">
        <v>202</v>
      </c>
      <c r="Q274" s="48" t="s">
        <v>136</v>
      </c>
    </row>
    <row r="275" spans="1:17" ht="33.75" x14ac:dyDescent="0.2">
      <c r="A275" s="44">
        <v>270</v>
      </c>
      <c r="B275" s="54">
        <v>2008</v>
      </c>
      <c r="C275" s="55">
        <v>583</v>
      </c>
      <c r="D275" s="59">
        <v>39808</v>
      </c>
      <c r="E275" s="27" t="s">
        <v>896</v>
      </c>
      <c r="F275" s="60">
        <v>52262186</v>
      </c>
      <c r="G275" s="60" t="s">
        <v>146</v>
      </c>
      <c r="H275" s="27" t="s">
        <v>897</v>
      </c>
      <c r="I275" s="26">
        <v>39808</v>
      </c>
      <c r="J275" s="26">
        <v>40786</v>
      </c>
      <c r="K275" s="30">
        <v>0</v>
      </c>
      <c r="L275" s="57"/>
      <c r="M275" s="60"/>
      <c r="N275" s="61" t="s">
        <v>159</v>
      </c>
      <c r="O275" s="28" t="s">
        <v>898</v>
      </c>
      <c r="P275" s="61" t="s">
        <v>250</v>
      </c>
      <c r="Q275" s="48" t="s">
        <v>150</v>
      </c>
    </row>
    <row r="276" spans="1:17" ht="22.5" x14ac:dyDescent="0.2">
      <c r="A276" s="44">
        <v>271</v>
      </c>
      <c r="B276" s="54">
        <v>2008</v>
      </c>
      <c r="C276" s="55">
        <v>585</v>
      </c>
      <c r="D276" s="59">
        <v>112859</v>
      </c>
      <c r="E276" s="27" t="s">
        <v>899</v>
      </c>
      <c r="F276" s="60">
        <v>8903124524</v>
      </c>
      <c r="G276" s="60" t="s">
        <v>900</v>
      </c>
      <c r="H276" s="27" t="s">
        <v>901</v>
      </c>
      <c r="I276" s="26">
        <v>39811</v>
      </c>
      <c r="J276" s="26">
        <v>40389</v>
      </c>
      <c r="K276" s="30">
        <v>716700636</v>
      </c>
      <c r="L276" s="57"/>
      <c r="M276" s="60"/>
      <c r="N276" s="61" t="s">
        <v>159</v>
      </c>
      <c r="O276" s="28" t="s">
        <v>745</v>
      </c>
      <c r="P276" s="61" t="s">
        <v>194</v>
      </c>
      <c r="Q276" s="48" t="s">
        <v>44</v>
      </c>
    </row>
    <row r="277" spans="1:17" ht="22.5" x14ac:dyDescent="0.2">
      <c r="A277" s="44">
        <v>272</v>
      </c>
      <c r="B277" s="54">
        <v>2008</v>
      </c>
      <c r="C277" s="55">
        <v>586</v>
      </c>
      <c r="D277" s="59">
        <v>112859</v>
      </c>
      <c r="E277" s="27" t="s">
        <v>902</v>
      </c>
      <c r="F277" s="60">
        <v>8903124524</v>
      </c>
      <c r="G277" s="60" t="s">
        <v>900</v>
      </c>
      <c r="H277" s="27" t="s">
        <v>903</v>
      </c>
      <c r="I277" s="26">
        <v>39813</v>
      </c>
      <c r="J277" s="26">
        <v>40389</v>
      </c>
      <c r="K277" s="30">
        <v>716700636</v>
      </c>
      <c r="L277" s="57"/>
      <c r="M277" s="60"/>
      <c r="N277" s="61" t="s">
        <v>159</v>
      </c>
      <c r="O277" s="28" t="s">
        <v>816</v>
      </c>
      <c r="P277" s="61" t="s">
        <v>194</v>
      </c>
      <c r="Q277" s="48" t="s">
        <v>44</v>
      </c>
    </row>
    <row r="278" spans="1:17" ht="45" x14ac:dyDescent="0.2">
      <c r="A278" s="44">
        <v>273</v>
      </c>
      <c r="B278" s="54">
        <v>2008</v>
      </c>
      <c r="C278" s="55">
        <v>595</v>
      </c>
      <c r="D278" s="59">
        <v>112859</v>
      </c>
      <c r="E278" s="27" t="s">
        <v>904</v>
      </c>
      <c r="F278" s="60">
        <v>8600907217</v>
      </c>
      <c r="G278" s="60" t="s">
        <v>158</v>
      </c>
      <c r="H278" s="27" t="s">
        <v>905</v>
      </c>
      <c r="I278" s="26">
        <v>39812</v>
      </c>
      <c r="J278" s="26">
        <v>40532</v>
      </c>
      <c r="K278" s="30">
        <v>2209826667</v>
      </c>
      <c r="L278" s="57" t="s">
        <v>906</v>
      </c>
      <c r="M278" s="60" t="s">
        <v>907</v>
      </c>
      <c r="N278" s="61" t="s">
        <v>159</v>
      </c>
      <c r="O278" s="28" t="s">
        <v>46</v>
      </c>
      <c r="P278" s="61" t="s">
        <v>202</v>
      </c>
      <c r="Q278" s="48" t="s">
        <v>908</v>
      </c>
    </row>
    <row r="279" spans="1:17" ht="33.75" x14ac:dyDescent="0.2">
      <c r="A279" s="44">
        <v>274</v>
      </c>
      <c r="B279" s="54">
        <v>2008</v>
      </c>
      <c r="C279" s="55">
        <v>596</v>
      </c>
      <c r="D279" s="59">
        <v>112859</v>
      </c>
      <c r="E279" s="27" t="s">
        <v>909</v>
      </c>
      <c r="F279" s="60">
        <v>8600277005</v>
      </c>
      <c r="G279" s="60" t="s">
        <v>158</v>
      </c>
      <c r="H279" s="27" t="s">
        <v>910</v>
      </c>
      <c r="I279" s="26">
        <v>39812</v>
      </c>
      <c r="J279" s="26">
        <v>40532</v>
      </c>
      <c r="K279" s="30">
        <v>1524088297.9400001</v>
      </c>
      <c r="L279" s="57" t="s">
        <v>911</v>
      </c>
      <c r="M279" s="60" t="s">
        <v>907</v>
      </c>
      <c r="N279" s="61" t="s">
        <v>159</v>
      </c>
      <c r="O279" s="28" t="s">
        <v>46</v>
      </c>
      <c r="P279" s="61" t="s">
        <v>202</v>
      </c>
      <c r="Q279" s="48" t="s">
        <v>908</v>
      </c>
    </row>
    <row r="280" spans="1:17" ht="56.25" x14ac:dyDescent="0.2">
      <c r="A280" s="44">
        <v>275</v>
      </c>
      <c r="B280" s="54">
        <v>2008</v>
      </c>
      <c r="C280" s="55">
        <v>600</v>
      </c>
      <c r="D280" s="59">
        <v>39812</v>
      </c>
      <c r="E280" s="27" t="s">
        <v>912</v>
      </c>
      <c r="F280" s="60"/>
      <c r="G280" s="60" t="s">
        <v>787</v>
      </c>
      <c r="H280" s="27" t="s">
        <v>913</v>
      </c>
      <c r="I280" s="26">
        <v>39812</v>
      </c>
      <c r="J280" s="26">
        <v>40389</v>
      </c>
      <c r="K280" s="30">
        <v>1921139000</v>
      </c>
      <c r="L280" s="57"/>
      <c r="M280" s="60"/>
      <c r="N280" s="61" t="s">
        <v>181</v>
      </c>
      <c r="O280" s="28" t="s">
        <v>182</v>
      </c>
      <c r="P280" s="61" t="s">
        <v>194</v>
      </c>
      <c r="Q280" s="48" t="s">
        <v>44</v>
      </c>
    </row>
    <row r="281" spans="1:17" ht="67.5" x14ac:dyDescent="0.2">
      <c r="A281" s="44">
        <v>276</v>
      </c>
      <c r="B281" s="54">
        <v>2008</v>
      </c>
      <c r="C281" s="55">
        <v>604</v>
      </c>
      <c r="D281" s="59">
        <v>39812</v>
      </c>
      <c r="E281" s="27" t="s">
        <v>914</v>
      </c>
      <c r="F281" s="60">
        <v>8001216659</v>
      </c>
      <c r="G281" s="60" t="s">
        <v>915</v>
      </c>
      <c r="H281" s="27" t="s">
        <v>916</v>
      </c>
      <c r="I281" s="26">
        <v>39812</v>
      </c>
      <c r="J281" s="26">
        <v>41243</v>
      </c>
      <c r="K281" s="30">
        <v>126622996.37</v>
      </c>
      <c r="L281" s="57"/>
      <c r="M281" s="60"/>
      <c r="N281" s="61" t="s">
        <v>159</v>
      </c>
      <c r="O281" s="28" t="s">
        <v>799</v>
      </c>
      <c r="P281" s="61" t="s">
        <v>232</v>
      </c>
      <c r="Q281" s="48" t="s">
        <v>102</v>
      </c>
    </row>
    <row r="282" spans="1:17" ht="67.5" x14ac:dyDescent="0.2">
      <c r="A282" s="44">
        <v>277</v>
      </c>
      <c r="B282" s="54">
        <v>2007</v>
      </c>
      <c r="C282" s="64">
        <v>15</v>
      </c>
      <c r="D282" s="56">
        <v>39134</v>
      </c>
      <c r="E282" s="27" t="s">
        <v>917</v>
      </c>
      <c r="F282" s="29">
        <v>8600256140</v>
      </c>
      <c r="G282" s="29" t="s">
        <v>140</v>
      </c>
      <c r="H282" s="27" t="s">
        <v>918</v>
      </c>
      <c r="I282" s="26">
        <v>39134</v>
      </c>
      <c r="J282" s="26">
        <v>41326</v>
      </c>
      <c r="K282" s="30">
        <v>0</v>
      </c>
      <c r="L282" s="57"/>
      <c r="M282" s="58"/>
      <c r="N282" s="61" t="s">
        <v>159</v>
      </c>
      <c r="O282" s="61" t="s">
        <v>160</v>
      </c>
      <c r="P282" s="61" t="s">
        <v>919</v>
      </c>
      <c r="Q282" s="65" t="s">
        <v>920</v>
      </c>
    </row>
    <row r="283" spans="1:17" ht="33.75" x14ac:dyDescent="0.2">
      <c r="A283" s="44">
        <v>278</v>
      </c>
      <c r="B283" s="54">
        <v>2007</v>
      </c>
      <c r="C283" s="64">
        <v>158</v>
      </c>
      <c r="D283" s="56">
        <v>39323</v>
      </c>
      <c r="E283" s="27" t="s">
        <v>921</v>
      </c>
      <c r="F283" s="29">
        <v>8999993161</v>
      </c>
      <c r="G283" s="29" t="s">
        <v>140</v>
      </c>
      <c r="H283" s="27" t="s">
        <v>922</v>
      </c>
      <c r="I283" s="26">
        <v>39318</v>
      </c>
      <c r="J283" s="26">
        <v>40390</v>
      </c>
      <c r="K283" s="47">
        <v>8147466975</v>
      </c>
      <c r="L283" s="57"/>
      <c r="M283" s="58"/>
      <c r="N283" s="61" t="s">
        <v>159</v>
      </c>
      <c r="O283" s="61" t="s">
        <v>182</v>
      </c>
      <c r="P283" s="61" t="s">
        <v>194</v>
      </c>
      <c r="Q283" s="65" t="s">
        <v>923</v>
      </c>
    </row>
    <row r="284" spans="1:17" ht="67.5" x14ac:dyDescent="0.2">
      <c r="A284" s="44">
        <v>279</v>
      </c>
      <c r="B284" s="54">
        <v>2007</v>
      </c>
      <c r="C284" s="64">
        <v>231</v>
      </c>
      <c r="D284" s="56">
        <v>39372</v>
      </c>
      <c r="E284" s="27" t="s">
        <v>145</v>
      </c>
      <c r="F284" s="29">
        <v>8999990633</v>
      </c>
      <c r="G284" s="29" t="s">
        <v>141</v>
      </c>
      <c r="H284" s="27" t="s">
        <v>924</v>
      </c>
      <c r="I284" s="26">
        <v>39380</v>
      </c>
      <c r="J284" s="26">
        <v>41209</v>
      </c>
      <c r="K284" s="30">
        <v>0</v>
      </c>
      <c r="L284" s="57"/>
      <c r="M284" s="58"/>
      <c r="N284" s="61" t="s">
        <v>159</v>
      </c>
      <c r="O284" s="61" t="s">
        <v>46</v>
      </c>
      <c r="P284" s="61" t="s">
        <v>118</v>
      </c>
      <c r="Q284" s="65" t="s">
        <v>260</v>
      </c>
    </row>
    <row r="285" spans="1:17" ht="45" x14ac:dyDescent="0.2">
      <c r="A285" s="44">
        <v>280</v>
      </c>
      <c r="B285" s="54">
        <v>2007</v>
      </c>
      <c r="C285" s="64">
        <v>292</v>
      </c>
      <c r="D285" s="56">
        <v>39395</v>
      </c>
      <c r="E285" s="27" t="s">
        <v>925</v>
      </c>
      <c r="F285" s="29">
        <v>8999993161</v>
      </c>
      <c r="G285" s="29" t="s">
        <v>140</v>
      </c>
      <c r="H285" s="27" t="s">
        <v>926</v>
      </c>
      <c r="I285" s="26">
        <v>39395</v>
      </c>
      <c r="J285" s="26">
        <v>40908</v>
      </c>
      <c r="K285" s="57">
        <v>42400000000</v>
      </c>
      <c r="L285" s="57"/>
      <c r="M285" s="58"/>
      <c r="N285" s="61" t="s">
        <v>159</v>
      </c>
      <c r="O285" s="61" t="s">
        <v>182</v>
      </c>
      <c r="P285" s="61" t="s">
        <v>183</v>
      </c>
      <c r="Q285" s="65" t="s">
        <v>149</v>
      </c>
    </row>
    <row r="286" spans="1:17" ht="22.5" x14ac:dyDescent="0.2">
      <c r="A286" s="44">
        <v>281</v>
      </c>
      <c r="B286" s="54">
        <v>2007</v>
      </c>
      <c r="C286" s="64">
        <v>293</v>
      </c>
      <c r="D286" s="56">
        <v>39400</v>
      </c>
      <c r="E286" s="27" t="s">
        <v>414</v>
      </c>
      <c r="F286" s="29">
        <v>39774109</v>
      </c>
      <c r="G286" s="29" t="s">
        <v>927</v>
      </c>
      <c r="H286" s="27" t="s">
        <v>928</v>
      </c>
      <c r="I286" s="26">
        <v>39417</v>
      </c>
      <c r="J286" s="26">
        <v>40512</v>
      </c>
      <c r="K286" s="47">
        <v>16000000</v>
      </c>
      <c r="L286" s="57"/>
      <c r="M286" s="58"/>
      <c r="N286" s="61" t="s">
        <v>159</v>
      </c>
      <c r="O286" s="61" t="s">
        <v>929</v>
      </c>
      <c r="P286" s="61" t="s">
        <v>66</v>
      </c>
      <c r="Q286" s="65" t="s">
        <v>929</v>
      </c>
    </row>
    <row r="287" spans="1:17" ht="56.25" x14ac:dyDescent="0.2">
      <c r="A287" s="44">
        <v>282</v>
      </c>
      <c r="B287" s="54">
        <v>2007</v>
      </c>
      <c r="C287" s="64">
        <v>294</v>
      </c>
      <c r="D287" s="56">
        <v>39400</v>
      </c>
      <c r="E287" s="27" t="s">
        <v>930</v>
      </c>
      <c r="F287" s="29">
        <v>8910799995</v>
      </c>
      <c r="G287" s="29" t="s">
        <v>140</v>
      </c>
      <c r="H287" s="27" t="s">
        <v>931</v>
      </c>
      <c r="I287" s="26">
        <v>39417</v>
      </c>
      <c r="J287" s="26">
        <v>40877</v>
      </c>
      <c r="K287" s="47">
        <v>200000000</v>
      </c>
      <c r="L287" s="57"/>
      <c r="M287" s="58"/>
      <c r="N287" s="61" t="s">
        <v>932</v>
      </c>
      <c r="O287" s="61" t="s">
        <v>50</v>
      </c>
      <c r="P287" s="61" t="s">
        <v>183</v>
      </c>
      <c r="Q287" s="65" t="s">
        <v>50</v>
      </c>
    </row>
    <row r="288" spans="1:17" ht="56.25" x14ac:dyDescent="0.2">
      <c r="A288" s="44">
        <v>283</v>
      </c>
      <c r="B288" s="54">
        <v>2007</v>
      </c>
      <c r="C288" s="64">
        <v>350</v>
      </c>
      <c r="D288" s="56">
        <v>39416</v>
      </c>
      <c r="E288" s="27" t="s">
        <v>933</v>
      </c>
      <c r="F288" s="29">
        <v>9001782994</v>
      </c>
      <c r="G288" s="29" t="s">
        <v>934</v>
      </c>
      <c r="H288" s="27" t="s">
        <v>935</v>
      </c>
      <c r="I288" s="26">
        <v>39416</v>
      </c>
      <c r="J288" s="26">
        <v>40724</v>
      </c>
      <c r="K288" s="57">
        <v>76587671068</v>
      </c>
      <c r="L288" s="57"/>
      <c r="M288" s="58"/>
      <c r="N288" s="61" t="s">
        <v>181</v>
      </c>
      <c r="O288" s="61" t="s">
        <v>182</v>
      </c>
      <c r="P288" s="61" t="s">
        <v>250</v>
      </c>
      <c r="Q288" s="65" t="s">
        <v>150</v>
      </c>
    </row>
    <row r="289" spans="1:17" ht="67.5" x14ac:dyDescent="0.2">
      <c r="A289" s="44">
        <v>284</v>
      </c>
      <c r="B289" s="54">
        <v>2007</v>
      </c>
      <c r="C289" s="64">
        <v>352</v>
      </c>
      <c r="D289" s="56">
        <v>39416</v>
      </c>
      <c r="E289" s="27" t="s">
        <v>936</v>
      </c>
      <c r="F289" s="29">
        <v>9001815707</v>
      </c>
      <c r="G289" s="29" t="s">
        <v>934</v>
      </c>
      <c r="H289" s="27" t="s">
        <v>937</v>
      </c>
      <c r="I289" s="26">
        <v>39417</v>
      </c>
      <c r="J289" s="26">
        <v>41274</v>
      </c>
      <c r="K289" s="30">
        <v>213436190000</v>
      </c>
      <c r="L289" s="57"/>
      <c r="M289" s="58"/>
      <c r="N289" s="61" t="s">
        <v>181</v>
      </c>
      <c r="O289" s="61" t="s">
        <v>160</v>
      </c>
      <c r="P289" s="61" t="s">
        <v>938</v>
      </c>
      <c r="Q289" s="65" t="s">
        <v>939</v>
      </c>
    </row>
    <row r="290" spans="1:17" ht="90" x14ac:dyDescent="0.2">
      <c r="A290" s="44">
        <v>285</v>
      </c>
      <c r="B290" s="54">
        <v>2007</v>
      </c>
      <c r="C290" s="64">
        <v>372</v>
      </c>
      <c r="D290" s="56">
        <v>39427</v>
      </c>
      <c r="E290" s="27" t="s">
        <v>940</v>
      </c>
      <c r="F290" s="29">
        <v>8904800591</v>
      </c>
      <c r="G290" s="29" t="s">
        <v>874</v>
      </c>
      <c r="H290" s="27" t="s">
        <v>941</v>
      </c>
      <c r="I290" s="26">
        <v>39427</v>
      </c>
      <c r="J290" s="26">
        <v>43080</v>
      </c>
      <c r="K290" s="30">
        <v>12930446000</v>
      </c>
      <c r="L290" s="57"/>
      <c r="M290" s="58"/>
      <c r="N290" s="61" t="s">
        <v>942</v>
      </c>
      <c r="O290" s="61" t="s">
        <v>182</v>
      </c>
      <c r="P290" s="61" t="s">
        <v>183</v>
      </c>
      <c r="Q290" s="65" t="s">
        <v>149</v>
      </c>
    </row>
    <row r="291" spans="1:17" ht="90" x14ac:dyDescent="0.2">
      <c r="A291" s="44">
        <v>286</v>
      </c>
      <c r="B291" s="54">
        <v>2007</v>
      </c>
      <c r="C291" s="64">
        <v>375</v>
      </c>
      <c r="D291" s="56">
        <v>39427</v>
      </c>
      <c r="E291" s="27" t="s">
        <v>943</v>
      </c>
      <c r="F291" s="29">
        <v>8000940678</v>
      </c>
      <c r="G291" s="29" t="s">
        <v>874</v>
      </c>
      <c r="H291" s="27" t="s">
        <v>941</v>
      </c>
      <c r="I291" s="26">
        <v>39427</v>
      </c>
      <c r="J291" s="26">
        <v>43080</v>
      </c>
      <c r="K291" s="30">
        <v>800000000</v>
      </c>
      <c r="L291" s="57"/>
      <c r="M291" s="58"/>
      <c r="N291" s="61" t="s">
        <v>944</v>
      </c>
      <c r="O291" s="61" t="s">
        <v>182</v>
      </c>
      <c r="P291" s="61" t="s">
        <v>183</v>
      </c>
      <c r="Q291" s="65" t="s">
        <v>149</v>
      </c>
    </row>
    <row r="292" spans="1:17" ht="45" x14ac:dyDescent="0.2">
      <c r="A292" s="44">
        <v>287</v>
      </c>
      <c r="B292" s="54">
        <v>2007</v>
      </c>
      <c r="C292" s="64">
        <v>406</v>
      </c>
      <c r="D292" s="56">
        <v>39437</v>
      </c>
      <c r="E292" s="27" t="s">
        <v>945</v>
      </c>
      <c r="F292" s="29">
        <v>8605095140</v>
      </c>
      <c r="G292" s="29" t="s">
        <v>927</v>
      </c>
      <c r="H292" s="27" t="s">
        <v>946</v>
      </c>
      <c r="I292" s="26">
        <v>39441</v>
      </c>
      <c r="J292" s="26">
        <v>40512</v>
      </c>
      <c r="K292" s="30">
        <v>68141188</v>
      </c>
      <c r="L292" s="57"/>
      <c r="M292" s="58"/>
      <c r="N292" s="61" t="s">
        <v>159</v>
      </c>
      <c r="O292" s="61" t="s">
        <v>46</v>
      </c>
      <c r="P292" s="61" t="s">
        <v>202</v>
      </c>
      <c r="Q292" s="65" t="s">
        <v>947</v>
      </c>
    </row>
    <row r="293" spans="1:17" ht="101.25" x14ac:dyDescent="0.2">
      <c r="A293" s="44">
        <v>288</v>
      </c>
      <c r="B293" s="54">
        <v>2007</v>
      </c>
      <c r="C293" s="64">
        <v>409</v>
      </c>
      <c r="D293" s="56">
        <v>39437</v>
      </c>
      <c r="E293" s="27" t="s">
        <v>948</v>
      </c>
      <c r="F293" s="29">
        <v>8001216659</v>
      </c>
      <c r="G293" s="29" t="s">
        <v>949</v>
      </c>
      <c r="H293" s="27" t="s">
        <v>950</v>
      </c>
      <c r="I293" s="26">
        <v>39442</v>
      </c>
      <c r="J293" s="26">
        <v>40847</v>
      </c>
      <c r="K293" s="30">
        <v>6542931816.6000004</v>
      </c>
      <c r="L293" s="57"/>
      <c r="M293" s="58"/>
      <c r="N293" s="61" t="s">
        <v>159</v>
      </c>
      <c r="O293" s="61" t="s">
        <v>160</v>
      </c>
      <c r="P293" s="61" t="s">
        <v>951</v>
      </c>
      <c r="Q293" s="65" t="s">
        <v>952</v>
      </c>
    </row>
    <row r="294" spans="1:17" ht="90" x14ac:dyDescent="0.2">
      <c r="A294" s="44">
        <v>289</v>
      </c>
      <c r="B294" s="54">
        <v>2007</v>
      </c>
      <c r="C294" s="64">
        <v>414</v>
      </c>
      <c r="D294" s="56">
        <v>39437</v>
      </c>
      <c r="E294" s="27" t="s">
        <v>953</v>
      </c>
      <c r="F294" s="29">
        <v>8907009078</v>
      </c>
      <c r="G294" s="29" t="s">
        <v>874</v>
      </c>
      <c r="H294" s="27" t="s">
        <v>954</v>
      </c>
      <c r="I294" s="26">
        <v>39437</v>
      </c>
      <c r="J294" s="26">
        <v>43090</v>
      </c>
      <c r="K294" s="30">
        <v>2699578000</v>
      </c>
      <c r="L294" s="57"/>
      <c r="M294" s="58"/>
      <c r="N294" s="61" t="s">
        <v>955</v>
      </c>
      <c r="O294" s="61" t="s">
        <v>182</v>
      </c>
      <c r="P294" s="61" t="s">
        <v>183</v>
      </c>
      <c r="Q294" s="65" t="s">
        <v>149</v>
      </c>
    </row>
    <row r="295" spans="1:17" ht="90" x14ac:dyDescent="0.2">
      <c r="A295" s="44">
        <v>290</v>
      </c>
      <c r="B295" s="54">
        <v>2007</v>
      </c>
      <c r="C295" s="64">
        <v>419</v>
      </c>
      <c r="D295" s="56">
        <v>39442</v>
      </c>
      <c r="E295" s="27" t="s">
        <v>956</v>
      </c>
      <c r="F295" s="29">
        <v>8999991140</v>
      </c>
      <c r="G295" s="29" t="s">
        <v>874</v>
      </c>
      <c r="H295" s="27" t="s">
        <v>941</v>
      </c>
      <c r="I295" s="26">
        <v>39442</v>
      </c>
      <c r="J295" s="26">
        <v>43095</v>
      </c>
      <c r="K295" s="30">
        <v>11348097000</v>
      </c>
      <c r="L295" s="57"/>
      <c r="M295" s="58"/>
      <c r="N295" s="61" t="s">
        <v>957</v>
      </c>
      <c r="O295" s="61" t="s">
        <v>182</v>
      </c>
      <c r="P295" s="61" t="s">
        <v>183</v>
      </c>
      <c r="Q295" s="65" t="s">
        <v>149</v>
      </c>
    </row>
    <row r="296" spans="1:17" ht="56.25" x14ac:dyDescent="0.2">
      <c r="A296" s="44">
        <v>291</v>
      </c>
      <c r="B296" s="54">
        <v>2006</v>
      </c>
      <c r="C296" s="46">
        <v>39</v>
      </c>
      <c r="D296" s="56">
        <v>38895</v>
      </c>
      <c r="E296" s="27" t="s">
        <v>958</v>
      </c>
      <c r="F296" s="28" t="s">
        <v>959</v>
      </c>
      <c r="G296" s="29" t="s">
        <v>874</v>
      </c>
      <c r="H296" s="29" t="s">
        <v>960</v>
      </c>
      <c r="I296" s="26">
        <v>38895</v>
      </c>
      <c r="J296" s="26">
        <v>42547</v>
      </c>
      <c r="K296" s="30">
        <v>8935166000</v>
      </c>
      <c r="L296" s="57"/>
      <c r="M296" s="58"/>
      <c r="N296" s="28" t="s">
        <v>961</v>
      </c>
      <c r="O296" s="28" t="s">
        <v>182</v>
      </c>
      <c r="P296" s="28" t="s">
        <v>183</v>
      </c>
      <c r="Q296" s="48" t="s">
        <v>149</v>
      </c>
    </row>
    <row r="297" spans="1:17" ht="33.75" x14ac:dyDescent="0.2">
      <c r="A297" s="44">
        <v>292</v>
      </c>
      <c r="B297" s="54">
        <v>2006</v>
      </c>
      <c r="C297" s="46">
        <v>79</v>
      </c>
      <c r="D297" s="56">
        <v>38953</v>
      </c>
      <c r="E297" s="27" t="s">
        <v>962</v>
      </c>
      <c r="F297" s="28" t="s">
        <v>963</v>
      </c>
      <c r="G297" s="29" t="s">
        <v>964</v>
      </c>
      <c r="H297" s="29" t="s">
        <v>965</v>
      </c>
      <c r="I297" s="26">
        <v>38953</v>
      </c>
      <c r="J297" s="26">
        <v>40778</v>
      </c>
      <c r="K297" s="30">
        <v>0</v>
      </c>
      <c r="L297" s="57"/>
      <c r="M297" s="58"/>
      <c r="N297" s="28" t="s">
        <v>181</v>
      </c>
      <c r="O297" s="28" t="s">
        <v>182</v>
      </c>
      <c r="P297" s="28" t="s">
        <v>647</v>
      </c>
      <c r="Q297" s="48" t="s">
        <v>57</v>
      </c>
    </row>
    <row r="298" spans="1:17" ht="67.5" x14ac:dyDescent="0.2">
      <c r="A298" s="44">
        <v>293</v>
      </c>
      <c r="B298" s="54">
        <v>2006</v>
      </c>
      <c r="C298" s="46">
        <v>103</v>
      </c>
      <c r="D298" s="56">
        <v>38972</v>
      </c>
      <c r="E298" s="27" t="s">
        <v>966</v>
      </c>
      <c r="F298" s="28" t="s">
        <v>967</v>
      </c>
      <c r="G298" s="29" t="s">
        <v>140</v>
      </c>
      <c r="H298" s="29" t="s">
        <v>968</v>
      </c>
      <c r="I298" s="26">
        <v>38972</v>
      </c>
      <c r="J298" s="26">
        <v>40798</v>
      </c>
      <c r="K298" s="30">
        <v>0</v>
      </c>
      <c r="L298" s="57"/>
      <c r="M298" s="58"/>
      <c r="N298" s="28" t="s">
        <v>181</v>
      </c>
      <c r="O298" s="28" t="s">
        <v>160</v>
      </c>
      <c r="P298" s="28" t="s">
        <v>66</v>
      </c>
      <c r="Q298" s="48" t="s">
        <v>969</v>
      </c>
    </row>
    <row r="299" spans="1:17" ht="56.25" x14ac:dyDescent="0.2">
      <c r="A299" s="44">
        <v>294</v>
      </c>
      <c r="B299" s="54">
        <v>2006</v>
      </c>
      <c r="C299" s="46">
        <v>153</v>
      </c>
      <c r="D299" s="56">
        <v>39021</v>
      </c>
      <c r="E299" s="27" t="s">
        <v>970</v>
      </c>
      <c r="F299" s="28" t="s">
        <v>971</v>
      </c>
      <c r="G299" s="29" t="s">
        <v>141</v>
      </c>
      <c r="H299" s="29" t="s">
        <v>972</v>
      </c>
      <c r="I299" s="26">
        <v>39021</v>
      </c>
      <c r="J299" s="26">
        <v>40847</v>
      </c>
      <c r="K299" s="30">
        <v>0</v>
      </c>
      <c r="L299" s="57"/>
      <c r="M299" s="58"/>
      <c r="N299" s="28" t="s">
        <v>159</v>
      </c>
      <c r="O299" s="28" t="s">
        <v>973</v>
      </c>
      <c r="P299" s="28" t="s">
        <v>194</v>
      </c>
      <c r="Q299" s="48" t="s">
        <v>43</v>
      </c>
    </row>
    <row r="300" spans="1:17" ht="56.25" x14ac:dyDescent="0.2">
      <c r="A300" s="44">
        <v>295</v>
      </c>
      <c r="B300" s="54">
        <v>2006</v>
      </c>
      <c r="C300" s="46">
        <v>200</v>
      </c>
      <c r="D300" s="56">
        <v>39052</v>
      </c>
      <c r="E300" s="27" t="s">
        <v>974</v>
      </c>
      <c r="F300" s="28">
        <v>8999992307</v>
      </c>
      <c r="G300" s="29" t="s">
        <v>141</v>
      </c>
      <c r="H300" s="29" t="s">
        <v>975</v>
      </c>
      <c r="I300" s="26">
        <v>39044</v>
      </c>
      <c r="J300" s="26">
        <v>40870</v>
      </c>
      <c r="K300" s="30">
        <v>0</v>
      </c>
      <c r="L300" s="57"/>
      <c r="M300" s="58"/>
      <c r="N300" s="28" t="s">
        <v>159</v>
      </c>
      <c r="O300" s="28" t="s">
        <v>160</v>
      </c>
      <c r="P300" s="28" t="s">
        <v>55</v>
      </c>
      <c r="Q300" s="48" t="s">
        <v>976</v>
      </c>
    </row>
    <row r="301" spans="1:17" ht="56.25" x14ac:dyDescent="0.2">
      <c r="A301" s="44">
        <v>296</v>
      </c>
      <c r="B301" s="54">
        <v>2006</v>
      </c>
      <c r="C301" s="46">
        <v>230</v>
      </c>
      <c r="D301" s="56">
        <v>39066</v>
      </c>
      <c r="E301" s="27" t="s">
        <v>977</v>
      </c>
      <c r="F301" s="28">
        <v>8915003160</v>
      </c>
      <c r="G301" s="29" t="s">
        <v>978</v>
      </c>
      <c r="H301" s="29" t="s">
        <v>979</v>
      </c>
      <c r="I301" s="26">
        <v>39066</v>
      </c>
      <c r="J301" s="26">
        <v>40527</v>
      </c>
      <c r="K301" s="30">
        <v>0</v>
      </c>
      <c r="L301" s="57"/>
      <c r="M301" s="29" t="s">
        <v>980</v>
      </c>
      <c r="N301" s="28" t="s">
        <v>159</v>
      </c>
      <c r="O301" s="28" t="s">
        <v>46</v>
      </c>
      <c r="P301" s="28" t="s">
        <v>202</v>
      </c>
      <c r="Q301" s="48" t="s">
        <v>203</v>
      </c>
    </row>
    <row r="302" spans="1:17" ht="22.5" x14ac:dyDescent="0.2">
      <c r="A302" s="44">
        <v>297</v>
      </c>
      <c r="B302" s="54">
        <v>2006</v>
      </c>
      <c r="C302" s="46">
        <v>234</v>
      </c>
      <c r="D302" s="56">
        <v>39066</v>
      </c>
      <c r="E302" s="27" t="s">
        <v>981</v>
      </c>
      <c r="F302" s="28">
        <v>8600025340</v>
      </c>
      <c r="G302" s="29" t="s">
        <v>982</v>
      </c>
      <c r="H302" s="29" t="s">
        <v>983</v>
      </c>
      <c r="I302" s="26">
        <v>39066</v>
      </c>
      <c r="J302" s="26">
        <v>40512</v>
      </c>
      <c r="K302" s="47">
        <v>629880000</v>
      </c>
      <c r="L302" s="47">
        <v>264469085</v>
      </c>
      <c r="M302" s="29" t="s">
        <v>984</v>
      </c>
      <c r="N302" s="28" t="s">
        <v>159</v>
      </c>
      <c r="O302" s="28" t="s">
        <v>46</v>
      </c>
      <c r="P302" s="28" t="s">
        <v>202</v>
      </c>
      <c r="Q302" s="48" t="s">
        <v>203</v>
      </c>
    </row>
    <row r="303" spans="1:17" ht="22.5" x14ac:dyDescent="0.2">
      <c r="A303" s="44">
        <v>298</v>
      </c>
      <c r="B303" s="54">
        <v>2006</v>
      </c>
      <c r="C303" s="46">
        <v>235</v>
      </c>
      <c r="D303" s="56">
        <v>39066</v>
      </c>
      <c r="E303" s="27" t="s">
        <v>985</v>
      </c>
      <c r="F303" s="28">
        <v>8600074002</v>
      </c>
      <c r="G303" s="29" t="s">
        <v>982</v>
      </c>
      <c r="H303" s="29" t="s">
        <v>986</v>
      </c>
      <c r="I303" s="26">
        <v>39066</v>
      </c>
      <c r="J303" s="26">
        <v>40512</v>
      </c>
      <c r="K303" s="47">
        <v>3872000</v>
      </c>
      <c r="L303" s="47">
        <v>264469085</v>
      </c>
      <c r="M303" s="29" t="s">
        <v>45</v>
      </c>
      <c r="N303" s="28" t="s">
        <v>181</v>
      </c>
      <c r="O303" s="28" t="s">
        <v>46</v>
      </c>
      <c r="P303" s="28" t="s">
        <v>202</v>
      </c>
      <c r="Q303" s="48" t="s">
        <v>203</v>
      </c>
    </row>
    <row r="304" spans="1:17" ht="22.5" x14ac:dyDescent="0.2">
      <c r="A304" s="44">
        <v>299</v>
      </c>
      <c r="B304" s="54">
        <v>2006</v>
      </c>
      <c r="C304" s="46">
        <v>236</v>
      </c>
      <c r="D304" s="56">
        <v>39066</v>
      </c>
      <c r="E304" s="27" t="s">
        <v>987</v>
      </c>
      <c r="F304" s="28">
        <v>8600025279</v>
      </c>
      <c r="G304" s="29" t="s">
        <v>982</v>
      </c>
      <c r="H304" s="29" t="s">
        <v>988</v>
      </c>
      <c r="I304" s="26">
        <v>39066</v>
      </c>
      <c r="J304" s="26">
        <v>40512</v>
      </c>
      <c r="K304" s="47">
        <v>320000</v>
      </c>
      <c r="L304" s="47">
        <v>4043551</v>
      </c>
      <c r="M304" s="29" t="s">
        <v>45</v>
      </c>
      <c r="N304" s="28" t="s">
        <v>159</v>
      </c>
      <c r="O304" s="28" t="s">
        <v>46</v>
      </c>
      <c r="P304" s="28" t="s">
        <v>202</v>
      </c>
      <c r="Q304" s="48" t="s">
        <v>203</v>
      </c>
    </row>
    <row r="305" spans="1:17" ht="112.5" x14ac:dyDescent="0.2">
      <c r="A305" s="44">
        <v>300</v>
      </c>
      <c r="B305" s="54">
        <v>2006</v>
      </c>
      <c r="C305" s="46">
        <v>288</v>
      </c>
      <c r="D305" s="56">
        <v>39077</v>
      </c>
      <c r="E305" s="27" t="s">
        <v>989</v>
      </c>
      <c r="F305" s="28">
        <v>8450000210</v>
      </c>
      <c r="G305" s="29" t="s">
        <v>990</v>
      </c>
      <c r="H305" s="29" t="s">
        <v>991</v>
      </c>
      <c r="I305" s="26">
        <v>40538</v>
      </c>
      <c r="J305" s="26">
        <v>42730</v>
      </c>
      <c r="K305" s="30">
        <v>1888990000</v>
      </c>
      <c r="L305" s="57"/>
      <c r="M305" s="58"/>
      <c r="N305" s="28" t="s">
        <v>992</v>
      </c>
      <c r="O305" s="28" t="s">
        <v>993</v>
      </c>
      <c r="P305" s="28" t="s">
        <v>194</v>
      </c>
      <c r="Q305" s="48" t="s">
        <v>43</v>
      </c>
    </row>
    <row r="306" spans="1:17" ht="33.75" x14ac:dyDescent="0.2">
      <c r="A306" s="44">
        <v>301</v>
      </c>
      <c r="B306" s="54">
        <v>2006</v>
      </c>
      <c r="C306" s="46">
        <v>308</v>
      </c>
      <c r="D306" s="56">
        <v>39078</v>
      </c>
      <c r="E306" s="27" t="s">
        <v>994</v>
      </c>
      <c r="F306" s="28">
        <v>6743861</v>
      </c>
      <c r="G306" s="29" t="s">
        <v>141</v>
      </c>
      <c r="H306" s="29" t="s">
        <v>995</v>
      </c>
      <c r="I306" s="26">
        <v>39078</v>
      </c>
      <c r="J306" s="26">
        <v>42730</v>
      </c>
      <c r="K306" s="30">
        <v>6555763000</v>
      </c>
      <c r="L306" s="47">
        <v>750000000</v>
      </c>
      <c r="M306" s="29" t="s">
        <v>996</v>
      </c>
      <c r="N306" s="28" t="s">
        <v>997</v>
      </c>
      <c r="O306" s="28" t="s">
        <v>182</v>
      </c>
      <c r="P306" s="28" t="s">
        <v>183</v>
      </c>
      <c r="Q306" s="48" t="s">
        <v>149</v>
      </c>
    </row>
    <row r="307" spans="1:17" ht="78.75" x14ac:dyDescent="0.2">
      <c r="A307" s="44">
        <v>302</v>
      </c>
      <c r="B307" s="54">
        <v>2006</v>
      </c>
      <c r="C307" s="46">
        <v>389</v>
      </c>
      <c r="D307" s="56">
        <v>39079</v>
      </c>
      <c r="E307" s="27" t="s">
        <v>998</v>
      </c>
      <c r="F307" s="28">
        <v>8001039356</v>
      </c>
      <c r="G307" s="29" t="s">
        <v>141</v>
      </c>
      <c r="H307" s="29" t="s">
        <v>999</v>
      </c>
      <c r="I307" s="26">
        <v>39079</v>
      </c>
      <c r="J307" s="26">
        <v>42732</v>
      </c>
      <c r="K307" s="47">
        <v>13778776000</v>
      </c>
      <c r="L307" s="47">
        <v>1022332000</v>
      </c>
      <c r="M307" s="29" t="s">
        <v>1000</v>
      </c>
      <c r="N307" s="28" t="s">
        <v>1001</v>
      </c>
      <c r="O307" s="28" t="s">
        <v>182</v>
      </c>
      <c r="P307" s="28" t="s">
        <v>183</v>
      </c>
      <c r="Q307" s="48" t="s">
        <v>149</v>
      </c>
    </row>
    <row r="308" spans="1:17" ht="78.75" x14ac:dyDescent="0.2">
      <c r="A308" s="44">
        <v>303</v>
      </c>
      <c r="B308" s="54">
        <v>2006</v>
      </c>
      <c r="C308" s="46">
        <v>390</v>
      </c>
      <c r="D308" s="56">
        <v>39444</v>
      </c>
      <c r="E308" s="27" t="s">
        <v>1002</v>
      </c>
      <c r="F308" s="28">
        <v>890201356</v>
      </c>
      <c r="G308" s="29" t="s">
        <v>141</v>
      </c>
      <c r="H308" s="29" t="s">
        <v>999</v>
      </c>
      <c r="I308" s="26">
        <v>39079</v>
      </c>
      <c r="J308" s="26">
        <v>42732</v>
      </c>
      <c r="K308" s="47">
        <v>6626406</v>
      </c>
      <c r="L308" s="57"/>
      <c r="M308" s="58"/>
      <c r="N308" s="28" t="s">
        <v>1003</v>
      </c>
      <c r="O308" s="28" t="s">
        <v>182</v>
      </c>
      <c r="P308" s="28" t="s">
        <v>183</v>
      </c>
      <c r="Q308" s="48" t="s">
        <v>149</v>
      </c>
    </row>
    <row r="309" spans="1:17" ht="78.75" x14ac:dyDescent="0.2">
      <c r="A309" s="44">
        <v>304</v>
      </c>
      <c r="B309" s="54">
        <v>2006</v>
      </c>
      <c r="C309" s="46">
        <v>391</v>
      </c>
      <c r="D309" s="56">
        <v>39444</v>
      </c>
      <c r="E309" s="27" t="s">
        <v>1004</v>
      </c>
      <c r="F309" s="28">
        <v>8924000382</v>
      </c>
      <c r="G309" s="29" t="s">
        <v>141</v>
      </c>
      <c r="H309" s="29" t="s">
        <v>999</v>
      </c>
      <c r="I309" s="26">
        <v>39079</v>
      </c>
      <c r="J309" s="26">
        <v>42732</v>
      </c>
      <c r="K309" s="30">
        <v>1249724000</v>
      </c>
      <c r="L309" s="57"/>
      <c r="M309" s="29" t="s">
        <v>1005</v>
      </c>
      <c r="N309" s="28" t="s">
        <v>1006</v>
      </c>
      <c r="O309" s="28" t="s">
        <v>182</v>
      </c>
      <c r="P309" s="28" t="s">
        <v>183</v>
      </c>
      <c r="Q309" s="48" t="s">
        <v>149</v>
      </c>
    </row>
    <row r="310" spans="1:17" ht="78.75" x14ac:dyDescent="0.2">
      <c r="A310" s="44">
        <v>305</v>
      </c>
      <c r="B310" s="54">
        <v>2006</v>
      </c>
      <c r="C310" s="46">
        <v>394</v>
      </c>
      <c r="D310" s="56">
        <v>39079</v>
      </c>
      <c r="E310" s="27" t="s">
        <v>1007</v>
      </c>
      <c r="F310" s="28">
        <v>8915800168</v>
      </c>
      <c r="G310" s="29" t="s">
        <v>141</v>
      </c>
      <c r="H310" s="29" t="s">
        <v>999</v>
      </c>
      <c r="I310" s="26">
        <v>39079</v>
      </c>
      <c r="J310" s="26">
        <v>42732</v>
      </c>
      <c r="K310" s="47">
        <v>443051000</v>
      </c>
      <c r="L310" s="57"/>
      <c r="M310" s="58"/>
      <c r="N310" s="28" t="s">
        <v>1008</v>
      </c>
      <c r="O310" s="28" t="s">
        <v>182</v>
      </c>
      <c r="P310" s="28" t="s">
        <v>183</v>
      </c>
      <c r="Q310" s="48" t="s">
        <v>149</v>
      </c>
    </row>
    <row r="311" spans="1:17" ht="78.75" x14ac:dyDescent="0.2">
      <c r="A311" s="44">
        <v>306</v>
      </c>
      <c r="B311" s="54">
        <v>2006</v>
      </c>
      <c r="C311" s="46">
        <v>395</v>
      </c>
      <c r="D311" s="56">
        <v>39079</v>
      </c>
      <c r="E311" s="27" t="s">
        <v>1009</v>
      </c>
      <c r="F311" s="28">
        <v>8903990295</v>
      </c>
      <c r="G311" s="29" t="s">
        <v>141</v>
      </c>
      <c r="H311" s="29" t="s">
        <v>999</v>
      </c>
      <c r="I311" s="26">
        <v>39079</v>
      </c>
      <c r="J311" s="26">
        <v>42731</v>
      </c>
      <c r="K311" s="30">
        <v>4777238000</v>
      </c>
      <c r="L311" s="57"/>
      <c r="M311" s="58"/>
      <c r="N311" s="28" t="s">
        <v>1008</v>
      </c>
      <c r="O311" s="28" t="s">
        <v>182</v>
      </c>
      <c r="P311" s="28" t="s">
        <v>183</v>
      </c>
      <c r="Q311" s="48" t="s">
        <v>149</v>
      </c>
    </row>
    <row r="312" spans="1:17" ht="45" x14ac:dyDescent="0.2">
      <c r="A312" s="44">
        <v>307</v>
      </c>
      <c r="B312" s="54">
        <v>2005</v>
      </c>
      <c r="C312" s="62" t="s">
        <v>1010</v>
      </c>
      <c r="D312" s="26">
        <v>38411</v>
      </c>
      <c r="E312" s="27" t="s">
        <v>1011</v>
      </c>
      <c r="F312" s="66"/>
      <c r="G312" s="28" t="s">
        <v>1012</v>
      </c>
      <c r="H312" s="27" t="s">
        <v>1013</v>
      </c>
      <c r="I312" s="26">
        <v>38411</v>
      </c>
      <c r="J312" s="26">
        <v>40844</v>
      </c>
      <c r="K312" s="30">
        <v>0</v>
      </c>
      <c r="L312" s="30"/>
      <c r="M312" s="28" t="s">
        <v>1014</v>
      </c>
      <c r="N312" s="28" t="s">
        <v>159</v>
      </c>
      <c r="O312" s="28" t="s">
        <v>1015</v>
      </c>
      <c r="P312" s="28" t="s">
        <v>1016</v>
      </c>
      <c r="Q312" s="48" t="s">
        <v>138</v>
      </c>
    </row>
    <row r="313" spans="1:17" ht="56.25" x14ac:dyDescent="0.2">
      <c r="A313" s="44">
        <v>308</v>
      </c>
      <c r="B313" s="54">
        <v>2005</v>
      </c>
      <c r="C313" s="62">
        <v>22</v>
      </c>
      <c r="D313" s="26">
        <v>38454</v>
      </c>
      <c r="E313" s="27" t="s">
        <v>1017</v>
      </c>
      <c r="F313" s="66">
        <v>8600149187</v>
      </c>
      <c r="G313" s="28" t="s">
        <v>1018</v>
      </c>
      <c r="H313" s="27" t="s">
        <v>1019</v>
      </c>
      <c r="I313" s="26">
        <v>38454</v>
      </c>
      <c r="J313" s="26">
        <v>40279</v>
      </c>
      <c r="K313" s="30">
        <v>0</v>
      </c>
      <c r="L313" s="30"/>
      <c r="M313" s="66"/>
      <c r="N313" s="28" t="s">
        <v>159</v>
      </c>
      <c r="O313" s="28" t="s">
        <v>1020</v>
      </c>
      <c r="P313" s="28" t="s">
        <v>1021</v>
      </c>
      <c r="Q313" s="48" t="s">
        <v>1022</v>
      </c>
    </row>
    <row r="314" spans="1:17" ht="101.25" x14ac:dyDescent="0.2">
      <c r="A314" s="44">
        <v>309</v>
      </c>
      <c r="B314" s="54">
        <v>2005</v>
      </c>
      <c r="C314" s="62">
        <v>40</v>
      </c>
      <c r="D314" s="26">
        <v>38491</v>
      </c>
      <c r="E314" s="27" t="s">
        <v>1023</v>
      </c>
      <c r="F314" s="66"/>
      <c r="G314" s="28" t="s">
        <v>240</v>
      </c>
      <c r="H314" s="27" t="s">
        <v>1024</v>
      </c>
      <c r="I314" s="26">
        <v>38491</v>
      </c>
      <c r="J314" s="26">
        <v>40317</v>
      </c>
      <c r="K314" s="30">
        <v>0</v>
      </c>
      <c r="L314" s="30"/>
      <c r="M314" s="66"/>
      <c r="N314" s="28" t="s">
        <v>1025</v>
      </c>
      <c r="O314" s="28" t="s">
        <v>1026</v>
      </c>
      <c r="P314" s="28"/>
      <c r="Q314" s="48" t="s">
        <v>1027</v>
      </c>
    </row>
    <row r="315" spans="1:17" ht="56.25" x14ac:dyDescent="0.2">
      <c r="A315" s="44">
        <v>310</v>
      </c>
      <c r="B315" s="54">
        <v>2005</v>
      </c>
      <c r="C315" s="62">
        <v>53</v>
      </c>
      <c r="D315" s="26">
        <v>38516</v>
      </c>
      <c r="E315" s="27" t="s">
        <v>1028</v>
      </c>
      <c r="F315" s="66">
        <v>8909800408</v>
      </c>
      <c r="G315" s="28" t="s">
        <v>1029</v>
      </c>
      <c r="H315" s="27" t="s">
        <v>1030</v>
      </c>
      <c r="I315" s="26">
        <v>38516</v>
      </c>
      <c r="J315" s="26">
        <v>40342</v>
      </c>
      <c r="K315" s="30">
        <v>0</v>
      </c>
      <c r="L315" s="30"/>
      <c r="M315" s="66"/>
      <c r="N315" s="28" t="s">
        <v>1031</v>
      </c>
      <c r="O315" s="28" t="s">
        <v>1032</v>
      </c>
      <c r="P315" s="28" t="s">
        <v>1021</v>
      </c>
      <c r="Q315" s="48" t="s">
        <v>1032</v>
      </c>
    </row>
    <row r="316" spans="1:17" ht="90" x14ac:dyDescent="0.2">
      <c r="A316" s="44">
        <v>311</v>
      </c>
      <c r="B316" s="54">
        <v>2005</v>
      </c>
      <c r="C316" s="62">
        <v>102</v>
      </c>
      <c r="D316" s="26">
        <v>38573</v>
      </c>
      <c r="E316" s="27" t="s">
        <v>1033</v>
      </c>
      <c r="F316" s="66"/>
      <c r="G316" s="28" t="s">
        <v>291</v>
      </c>
      <c r="H316" s="27" t="s">
        <v>1034</v>
      </c>
      <c r="I316" s="26">
        <v>38573</v>
      </c>
      <c r="J316" s="26">
        <v>42224</v>
      </c>
      <c r="K316" s="30">
        <v>9867773000</v>
      </c>
      <c r="L316" s="57"/>
      <c r="M316" s="58"/>
      <c r="N316" s="28" t="s">
        <v>1035</v>
      </c>
      <c r="O316" s="28" t="s">
        <v>1036</v>
      </c>
      <c r="P316" s="28" t="s">
        <v>183</v>
      </c>
      <c r="Q316" s="48" t="s">
        <v>149</v>
      </c>
    </row>
    <row r="317" spans="1:17" ht="90" x14ac:dyDescent="0.2">
      <c r="A317" s="44">
        <v>312</v>
      </c>
      <c r="B317" s="54">
        <v>2005</v>
      </c>
      <c r="C317" s="62">
        <v>200</v>
      </c>
      <c r="D317" s="26">
        <v>38660</v>
      </c>
      <c r="E317" s="27" t="s">
        <v>1037</v>
      </c>
      <c r="F317" s="66"/>
      <c r="G317" s="28" t="s">
        <v>1038</v>
      </c>
      <c r="H317" s="27" t="s">
        <v>1039</v>
      </c>
      <c r="I317" s="26">
        <v>38659</v>
      </c>
      <c r="J317" s="26">
        <v>42310</v>
      </c>
      <c r="K317" s="30">
        <v>10018688000</v>
      </c>
      <c r="L317" s="57"/>
      <c r="M317" s="58"/>
      <c r="N317" s="28" t="s">
        <v>1008</v>
      </c>
      <c r="O317" s="28" t="s">
        <v>1040</v>
      </c>
      <c r="P317" s="28" t="s">
        <v>183</v>
      </c>
      <c r="Q317" s="48" t="s">
        <v>149</v>
      </c>
    </row>
    <row r="318" spans="1:17" ht="146.25" x14ac:dyDescent="0.2">
      <c r="A318" s="44">
        <v>313</v>
      </c>
      <c r="B318" s="54">
        <v>2005</v>
      </c>
      <c r="C318" s="62">
        <v>242</v>
      </c>
      <c r="D318" s="26">
        <v>38692</v>
      </c>
      <c r="E318" s="27" t="s">
        <v>1041</v>
      </c>
      <c r="F318" s="66" t="s">
        <v>1042</v>
      </c>
      <c r="G318" s="28" t="s">
        <v>1043</v>
      </c>
      <c r="H318" s="27" t="s">
        <v>1044</v>
      </c>
      <c r="I318" s="26">
        <v>38701</v>
      </c>
      <c r="J318" s="26">
        <v>40785</v>
      </c>
      <c r="K318" s="67">
        <v>91353054492</v>
      </c>
      <c r="L318" s="57"/>
      <c r="M318" s="28" t="s">
        <v>1045</v>
      </c>
      <c r="N318" s="28"/>
      <c r="O318" s="28" t="s">
        <v>1046</v>
      </c>
      <c r="P318" s="28" t="s">
        <v>1047</v>
      </c>
      <c r="Q318" s="48" t="s">
        <v>1046</v>
      </c>
    </row>
    <row r="319" spans="1:17" ht="78.75" x14ac:dyDescent="0.2">
      <c r="A319" s="44">
        <v>314</v>
      </c>
      <c r="B319" s="54">
        <v>2004</v>
      </c>
      <c r="C319" s="62">
        <v>169</v>
      </c>
      <c r="D319" s="26">
        <v>38285</v>
      </c>
      <c r="E319" s="27" t="s">
        <v>1048</v>
      </c>
      <c r="F319" s="28" t="s">
        <v>1049</v>
      </c>
      <c r="G319" s="28" t="s">
        <v>291</v>
      </c>
      <c r="H319" s="27" t="s">
        <v>1050</v>
      </c>
      <c r="I319" s="26">
        <v>38285</v>
      </c>
      <c r="J319" s="26">
        <v>41936</v>
      </c>
      <c r="K319" s="30">
        <v>1444000000</v>
      </c>
      <c r="L319" s="30"/>
      <c r="M319" s="68"/>
      <c r="N319" s="28" t="s">
        <v>1051</v>
      </c>
      <c r="O319" s="28" t="s">
        <v>149</v>
      </c>
      <c r="P319" s="28" t="s">
        <v>183</v>
      </c>
      <c r="Q319" s="48" t="s">
        <v>149</v>
      </c>
    </row>
    <row r="320" spans="1:17" ht="78.75" x14ac:dyDescent="0.2">
      <c r="A320" s="44">
        <v>315</v>
      </c>
      <c r="B320" s="54">
        <v>2004</v>
      </c>
      <c r="C320" s="62">
        <v>170</v>
      </c>
      <c r="D320" s="26">
        <v>38285</v>
      </c>
      <c r="E320" s="27" t="s">
        <v>1052</v>
      </c>
      <c r="F320" s="28" t="s">
        <v>1053</v>
      </c>
      <c r="G320" s="28" t="s">
        <v>291</v>
      </c>
      <c r="H320" s="27" t="s">
        <v>1050</v>
      </c>
      <c r="I320" s="26">
        <v>38285</v>
      </c>
      <c r="J320" s="26">
        <v>41936</v>
      </c>
      <c r="K320" s="47">
        <v>3955000000</v>
      </c>
      <c r="L320" s="30"/>
      <c r="M320" s="69"/>
      <c r="N320" s="28" t="s">
        <v>1035</v>
      </c>
      <c r="O320" s="28" t="s">
        <v>149</v>
      </c>
      <c r="P320" s="28" t="s">
        <v>183</v>
      </c>
      <c r="Q320" s="48" t="s">
        <v>149</v>
      </c>
    </row>
    <row r="321" spans="1:17" ht="78.75" x14ac:dyDescent="0.2">
      <c r="A321" s="44">
        <v>316</v>
      </c>
      <c r="B321" s="54">
        <v>2004</v>
      </c>
      <c r="C321" s="62">
        <v>171</v>
      </c>
      <c r="D321" s="26">
        <v>38285</v>
      </c>
      <c r="E321" s="27" t="s">
        <v>1054</v>
      </c>
      <c r="F321" s="28" t="s">
        <v>1055</v>
      </c>
      <c r="G321" s="28" t="s">
        <v>291</v>
      </c>
      <c r="H321" s="27" t="s">
        <v>1050</v>
      </c>
      <c r="I321" s="26">
        <v>38285</v>
      </c>
      <c r="J321" s="26">
        <v>41936</v>
      </c>
      <c r="K321" s="30">
        <v>2225000000</v>
      </c>
      <c r="L321" s="30"/>
      <c r="M321" s="69"/>
      <c r="N321" s="28" t="s">
        <v>961</v>
      </c>
      <c r="O321" s="28" t="s">
        <v>149</v>
      </c>
      <c r="P321" s="28" t="s">
        <v>183</v>
      </c>
      <c r="Q321" s="48" t="s">
        <v>149</v>
      </c>
    </row>
    <row r="322" spans="1:17" ht="90" x14ac:dyDescent="0.2">
      <c r="A322" s="44">
        <v>317</v>
      </c>
      <c r="B322" s="54">
        <v>2004</v>
      </c>
      <c r="C322" s="62">
        <v>179</v>
      </c>
      <c r="D322" s="70">
        <v>38289</v>
      </c>
      <c r="E322" s="27" t="s">
        <v>1056</v>
      </c>
      <c r="F322" s="28" t="s">
        <v>1057</v>
      </c>
      <c r="G322" s="28" t="s">
        <v>291</v>
      </c>
      <c r="H322" s="27" t="s">
        <v>1058</v>
      </c>
      <c r="I322" s="26">
        <v>38289</v>
      </c>
      <c r="J322" s="26">
        <v>41940</v>
      </c>
      <c r="K322" s="30">
        <v>3900000000</v>
      </c>
      <c r="L322" s="30"/>
      <c r="M322" s="69" t="s">
        <v>1059</v>
      </c>
      <c r="N322" s="28" t="s">
        <v>1060</v>
      </c>
      <c r="O322" s="28" t="s">
        <v>149</v>
      </c>
      <c r="P322" s="28" t="s">
        <v>183</v>
      </c>
      <c r="Q322" s="48" t="s">
        <v>149</v>
      </c>
    </row>
    <row r="323" spans="1:17" ht="90" x14ac:dyDescent="0.2">
      <c r="A323" s="44">
        <v>318</v>
      </c>
      <c r="B323" s="54">
        <v>2004</v>
      </c>
      <c r="C323" s="62">
        <v>188</v>
      </c>
      <c r="D323" s="26">
        <v>38299</v>
      </c>
      <c r="E323" s="27" t="s">
        <v>1061</v>
      </c>
      <c r="F323" s="28" t="s">
        <v>1062</v>
      </c>
      <c r="G323" s="28" t="s">
        <v>1063</v>
      </c>
      <c r="H323" s="27" t="s">
        <v>1064</v>
      </c>
      <c r="I323" s="26">
        <v>38299</v>
      </c>
      <c r="J323" s="26">
        <v>41950</v>
      </c>
      <c r="K323" s="30">
        <f>6478433000+1981000000</f>
        <v>8459433000</v>
      </c>
      <c r="L323" s="30"/>
      <c r="M323" s="69"/>
      <c r="N323" s="28" t="s">
        <v>1065</v>
      </c>
      <c r="O323" s="28" t="s">
        <v>1066</v>
      </c>
      <c r="P323" s="28" t="s">
        <v>183</v>
      </c>
      <c r="Q323" s="48" t="s">
        <v>1066</v>
      </c>
    </row>
    <row r="324" spans="1:17" ht="90" x14ac:dyDescent="0.2">
      <c r="A324" s="44">
        <v>319</v>
      </c>
      <c r="B324" s="54">
        <v>2004</v>
      </c>
      <c r="C324" s="62">
        <v>191</v>
      </c>
      <c r="D324" s="26">
        <v>38300</v>
      </c>
      <c r="E324" s="27" t="s">
        <v>1067</v>
      </c>
      <c r="F324" s="28">
        <v>8001039134</v>
      </c>
      <c r="G324" s="28" t="s">
        <v>291</v>
      </c>
      <c r="H324" s="27" t="s">
        <v>1068</v>
      </c>
      <c r="I324" s="26">
        <v>38300</v>
      </c>
      <c r="J324" s="26">
        <v>41951</v>
      </c>
      <c r="K324" s="30">
        <v>1939000000</v>
      </c>
      <c r="L324" s="30">
        <v>42000000</v>
      </c>
      <c r="M324" s="26" t="s">
        <v>1069</v>
      </c>
      <c r="N324" s="28" t="s">
        <v>1070</v>
      </c>
      <c r="O324" s="28" t="s">
        <v>149</v>
      </c>
      <c r="P324" s="28" t="s">
        <v>183</v>
      </c>
      <c r="Q324" s="48" t="s">
        <v>149</v>
      </c>
    </row>
    <row r="325" spans="1:17" ht="112.5" x14ac:dyDescent="0.2">
      <c r="A325" s="44">
        <v>320</v>
      </c>
      <c r="B325" s="54">
        <v>2004</v>
      </c>
      <c r="C325" s="62">
        <v>195</v>
      </c>
      <c r="D325" s="26">
        <v>38303</v>
      </c>
      <c r="E325" s="27" t="s">
        <v>1071</v>
      </c>
      <c r="F325" s="28" t="s">
        <v>1072</v>
      </c>
      <c r="G325" s="28" t="s">
        <v>1073</v>
      </c>
      <c r="H325" s="27" t="s">
        <v>1074</v>
      </c>
      <c r="I325" s="26">
        <v>38303</v>
      </c>
      <c r="J325" s="26">
        <v>41954</v>
      </c>
      <c r="K325" s="30">
        <v>3948539000</v>
      </c>
      <c r="L325" s="30"/>
      <c r="M325" s="68" t="s">
        <v>1075</v>
      </c>
      <c r="N325" s="28" t="s">
        <v>942</v>
      </c>
      <c r="O325" s="28" t="s">
        <v>149</v>
      </c>
      <c r="P325" s="28" t="s">
        <v>183</v>
      </c>
      <c r="Q325" s="48" t="s">
        <v>149</v>
      </c>
    </row>
    <row r="326" spans="1:17" ht="78.75" x14ac:dyDescent="0.2">
      <c r="A326" s="44">
        <v>321</v>
      </c>
      <c r="B326" s="54">
        <v>2004</v>
      </c>
      <c r="C326" s="71">
        <v>246</v>
      </c>
      <c r="D326" s="70">
        <v>38338</v>
      </c>
      <c r="E326" s="27" t="s">
        <v>1076</v>
      </c>
      <c r="F326" s="28" t="s">
        <v>1057</v>
      </c>
      <c r="G326" s="28" t="s">
        <v>291</v>
      </c>
      <c r="H326" s="27" t="s">
        <v>1077</v>
      </c>
      <c r="I326" s="70">
        <v>38338</v>
      </c>
      <c r="J326" s="70">
        <v>41989</v>
      </c>
      <c r="K326" s="30">
        <v>2000000000</v>
      </c>
      <c r="L326" s="30"/>
      <c r="M326" s="68"/>
      <c r="N326" s="28" t="s">
        <v>1060</v>
      </c>
      <c r="O326" s="28" t="s">
        <v>149</v>
      </c>
      <c r="P326" s="28" t="s">
        <v>183</v>
      </c>
      <c r="Q326" s="48" t="s">
        <v>149</v>
      </c>
    </row>
    <row r="327" spans="1:17" ht="78.75" x14ac:dyDescent="0.2">
      <c r="A327" s="44">
        <v>322</v>
      </c>
      <c r="B327" s="54">
        <v>2004</v>
      </c>
      <c r="C327" s="71">
        <v>266</v>
      </c>
      <c r="D327" s="70">
        <v>38344</v>
      </c>
      <c r="E327" s="27" t="s">
        <v>1078</v>
      </c>
      <c r="F327" s="28">
        <v>8902012356</v>
      </c>
      <c r="G327" s="28" t="s">
        <v>1073</v>
      </c>
      <c r="H327" s="27" t="s">
        <v>1079</v>
      </c>
      <c r="I327" s="70">
        <v>38344</v>
      </c>
      <c r="J327" s="70">
        <v>41995</v>
      </c>
      <c r="K327" s="30">
        <v>11715000000</v>
      </c>
      <c r="L327" s="30"/>
      <c r="M327" s="68"/>
      <c r="N327" s="28" t="s">
        <v>1003</v>
      </c>
      <c r="O327" s="28" t="s">
        <v>149</v>
      </c>
      <c r="P327" s="28" t="s">
        <v>183</v>
      </c>
      <c r="Q327" s="48" t="s">
        <v>149</v>
      </c>
    </row>
    <row r="328" spans="1:17" ht="78.75" x14ac:dyDescent="0.2">
      <c r="A328" s="44">
        <v>323</v>
      </c>
      <c r="B328" s="54">
        <v>2004</v>
      </c>
      <c r="C328" s="71">
        <v>280</v>
      </c>
      <c r="D328" s="26">
        <v>38345</v>
      </c>
      <c r="E328" s="27" t="s">
        <v>1080</v>
      </c>
      <c r="F328" s="28">
        <v>8914800857</v>
      </c>
      <c r="G328" s="28" t="s">
        <v>1081</v>
      </c>
      <c r="H328" s="27" t="s">
        <v>1082</v>
      </c>
      <c r="I328" s="26">
        <v>38345</v>
      </c>
      <c r="J328" s="26">
        <v>41996</v>
      </c>
      <c r="K328" s="30">
        <v>6803940000</v>
      </c>
      <c r="L328" s="30"/>
      <c r="M328" s="68"/>
      <c r="N328" s="28" t="s">
        <v>1083</v>
      </c>
      <c r="O328" s="28" t="s">
        <v>149</v>
      </c>
      <c r="P328" s="28" t="s">
        <v>183</v>
      </c>
      <c r="Q328" s="48" t="s">
        <v>149</v>
      </c>
    </row>
    <row r="329" spans="1:17" ht="45" x14ac:dyDescent="0.2">
      <c r="A329" s="44">
        <v>324</v>
      </c>
      <c r="B329" s="54">
        <v>2004</v>
      </c>
      <c r="C329" s="71">
        <v>386</v>
      </c>
      <c r="D329" s="26">
        <v>38350</v>
      </c>
      <c r="E329" s="27" t="s">
        <v>1056</v>
      </c>
      <c r="F329" s="28" t="s">
        <v>1084</v>
      </c>
      <c r="G329" s="28" t="s">
        <v>1073</v>
      </c>
      <c r="H329" s="27" t="s">
        <v>1085</v>
      </c>
      <c r="I329" s="26">
        <v>38350</v>
      </c>
      <c r="J329" s="26">
        <v>42001</v>
      </c>
      <c r="K329" s="30">
        <v>21689000000</v>
      </c>
      <c r="L329" s="30"/>
      <c r="M329" s="68"/>
      <c r="N329" s="28" t="s">
        <v>1060</v>
      </c>
      <c r="O329" s="28" t="s">
        <v>149</v>
      </c>
      <c r="P329" s="28" t="s">
        <v>183</v>
      </c>
      <c r="Q329" s="48" t="s">
        <v>149</v>
      </c>
    </row>
    <row r="330" spans="1:17" ht="67.5" x14ac:dyDescent="0.2">
      <c r="A330" s="44">
        <v>325</v>
      </c>
      <c r="B330" s="54">
        <v>2004</v>
      </c>
      <c r="C330" s="71">
        <v>387</v>
      </c>
      <c r="D330" s="26">
        <v>38350</v>
      </c>
      <c r="E330" s="27" t="s">
        <v>1086</v>
      </c>
      <c r="F330" s="28">
        <v>827000034</v>
      </c>
      <c r="G330" s="28" t="s">
        <v>1073</v>
      </c>
      <c r="H330" s="27" t="s">
        <v>1087</v>
      </c>
      <c r="I330" s="26">
        <v>38350</v>
      </c>
      <c r="J330" s="26">
        <v>42001</v>
      </c>
      <c r="K330" s="30">
        <v>5231000000</v>
      </c>
      <c r="L330" s="30"/>
      <c r="M330" s="68"/>
      <c r="N330" s="28" t="s">
        <v>1088</v>
      </c>
      <c r="O330" s="28" t="s">
        <v>149</v>
      </c>
      <c r="P330" s="28" t="s">
        <v>183</v>
      </c>
      <c r="Q330" s="48" t="s">
        <v>149</v>
      </c>
    </row>
    <row r="331" spans="1:17" ht="67.5" x14ac:dyDescent="0.2">
      <c r="A331" s="44">
        <v>326</v>
      </c>
      <c r="B331" s="54">
        <v>2004</v>
      </c>
      <c r="C331" s="71">
        <v>388</v>
      </c>
      <c r="D331" s="26">
        <v>38350</v>
      </c>
      <c r="E331" s="27" t="s">
        <v>1089</v>
      </c>
      <c r="F331" s="28" t="s">
        <v>1090</v>
      </c>
      <c r="G331" s="28" t="s">
        <v>1073</v>
      </c>
      <c r="H331" s="27" t="s">
        <v>1087</v>
      </c>
      <c r="I331" s="26">
        <v>38350</v>
      </c>
      <c r="J331" s="26">
        <v>42001</v>
      </c>
      <c r="K331" s="30">
        <v>4494000000</v>
      </c>
      <c r="L331" s="30"/>
      <c r="M331" s="68"/>
      <c r="N331" s="28" t="s">
        <v>1091</v>
      </c>
      <c r="O331" s="28" t="s">
        <v>149</v>
      </c>
      <c r="P331" s="28" t="s">
        <v>183</v>
      </c>
      <c r="Q331" s="48" t="s">
        <v>149</v>
      </c>
    </row>
    <row r="332" spans="1:17" ht="67.5" x14ac:dyDescent="0.2">
      <c r="A332" s="44">
        <v>327</v>
      </c>
      <c r="B332" s="54">
        <v>2004</v>
      </c>
      <c r="C332" s="71">
        <v>392</v>
      </c>
      <c r="D332" s="26">
        <v>38350</v>
      </c>
      <c r="E332" s="27" t="s">
        <v>1092</v>
      </c>
      <c r="F332" s="28" t="s">
        <v>1093</v>
      </c>
      <c r="G332" s="28" t="s">
        <v>1073</v>
      </c>
      <c r="H332" s="27" t="s">
        <v>1087</v>
      </c>
      <c r="I332" s="26">
        <v>38350</v>
      </c>
      <c r="J332" s="26">
        <v>42001</v>
      </c>
      <c r="K332" s="30">
        <v>3544000000</v>
      </c>
      <c r="L332" s="30"/>
      <c r="M332" s="68"/>
      <c r="N332" s="28" t="s">
        <v>1031</v>
      </c>
      <c r="O332" s="28" t="s">
        <v>149</v>
      </c>
      <c r="P332" s="28" t="s">
        <v>183</v>
      </c>
      <c r="Q332" s="48" t="s">
        <v>149</v>
      </c>
    </row>
    <row r="333" spans="1:17" ht="56.25" x14ac:dyDescent="0.2">
      <c r="A333" s="44">
        <v>328</v>
      </c>
      <c r="B333" s="54">
        <v>2003</v>
      </c>
      <c r="C333" s="62">
        <v>187</v>
      </c>
      <c r="D333" s="26">
        <v>37950</v>
      </c>
      <c r="E333" s="27" t="s">
        <v>1094</v>
      </c>
      <c r="F333" s="28" t="s">
        <v>1095</v>
      </c>
      <c r="G333" s="28" t="s">
        <v>1096</v>
      </c>
      <c r="H333" s="27" t="s">
        <v>1097</v>
      </c>
      <c r="I333" s="26">
        <v>38001</v>
      </c>
      <c r="J333" s="26">
        <v>41653</v>
      </c>
      <c r="K333" s="30">
        <v>1462240000</v>
      </c>
      <c r="L333" s="30"/>
      <c r="M333" s="68" t="s">
        <v>1098</v>
      </c>
      <c r="N333" s="28" t="s">
        <v>1099</v>
      </c>
      <c r="O333" s="28" t="s">
        <v>44</v>
      </c>
      <c r="P333" s="28" t="s">
        <v>183</v>
      </c>
      <c r="Q333" s="48" t="s">
        <v>1100</v>
      </c>
    </row>
    <row r="334" spans="1:17" ht="33.75" x14ac:dyDescent="0.2">
      <c r="A334" s="44">
        <v>329</v>
      </c>
      <c r="B334" s="54">
        <v>2002</v>
      </c>
      <c r="C334" s="62">
        <v>14</v>
      </c>
      <c r="D334" s="26">
        <v>37368</v>
      </c>
      <c r="E334" s="31" t="s">
        <v>1101</v>
      </c>
      <c r="F334" s="28" t="s">
        <v>1102</v>
      </c>
      <c r="G334" s="28" t="s">
        <v>1012</v>
      </c>
      <c r="H334" s="27" t="s">
        <v>1103</v>
      </c>
      <c r="I334" s="26">
        <v>37368</v>
      </c>
      <c r="J334" s="26">
        <v>40289</v>
      </c>
      <c r="K334" s="30">
        <v>0</v>
      </c>
      <c r="L334" s="30"/>
      <c r="M334" s="28" t="s">
        <v>1104</v>
      </c>
      <c r="N334" s="28" t="s">
        <v>1099</v>
      </c>
      <c r="O334" s="28" t="s">
        <v>46</v>
      </c>
      <c r="P334" s="28" t="s">
        <v>202</v>
      </c>
      <c r="Q334" s="48" t="s">
        <v>1105</v>
      </c>
    </row>
    <row r="335" spans="1:17" ht="225" x14ac:dyDescent="0.2">
      <c r="A335" s="44">
        <v>330</v>
      </c>
      <c r="B335" s="54">
        <v>1995</v>
      </c>
      <c r="C335" s="62">
        <v>256</v>
      </c>
      <c r="D335" s="26">
        <v>35044</v>
      </c>
      <c r="E335" s="31" t="s">
        <v>1106</v>
      </c>
      <c r="F335" s="28" t="s">
        <v>1107</v>
      </c>
      <c r="G335" s="28" t="s">
        <v>1108</v>
      </c>
      <c r="H335" s="27" t="s">
        <v>1109</v>
      </c>
      <c r="I335" s="26">
        <v>35044</v>
      </c>
      <c r="J335" s="26" t="s">
        <v>1110</v>
      </c>
      <c r="K335" s="30">
        <v>2600000000</v>
      </c>
      <c r="L335" s="30" t="s">
        <v>1111</v>
      </c>
      <c r="M335" s="27" t="s">
        <v>1112</v>
      </c>
      <c r="N335" s="28" t="s">
        <v>1099</v>
      </c>
      <c r="O335" s="27"/>
      <c r="P335" s="28" t="s">
        <v>1113</v>
      </c>
      <c r="Q335" s="72" t="s">
        <v>1114</v>
      </c>
    </row>
    <row r="336" spans="1:17" ht="113.25" thickBot="1" x14ac:dyDescent="0.25">
      <c r="A336" s="44">
        <v>331</v>
      </c>
      <c r="B336" s="73">
        <v>1995</v>
      </c>
      <c r="C336" s="74">
        <v>256</v>
      </c>
      <c r="D336" s="75">
        <v>35044</v>
      </c>
      <c r="E336" s="76" t="s">
        <v>1106</v>
      </c>
      <c r="F336" s="77" t="s">
        <v>1107</v>
      </c>
      <c r="G336" s="77" t="s">
        <v>1108</v>
      </c>
      <c r="H336" s="78" t="s">
        <v>1109</v>
      </c>
      <c r="I336" s="75">
        <v>35044</v>
      </c>
      <c r="J336" s="76" t="s">
        <v>1110</v>
      </c>
      <c r="K336" s="79">
        <v>2600000000</v>
      </c>
      <c r="L336" s="79">
        <f>2448690279+1300000000+2804577000+1357671980.5+5586000000+4565789352+1912268810+7515000000+7850000000+5000000000+3465364000+3301930000+5314070000+6109000000+8000000000+9469169000+9847957600+10200000000+11000000000+11000000000</f>
        <v>118047488021.5</v>
      </c>
      <c r="M336" s="78" t="s">
        <v>1112</v>
      </c>
      <c r="N336" s="77" t="s">
        <v>1099</v>
      </c>
      <c r="O336" s="78"/>
      <c r="P336" s="77" t="s">
        <v>1113</v>
      </c>
      <c r="Q336" s="80" t="s">
        <v>1114</v>
      </c>
    </row>
    <row r="337" spans="2:17" ht="12" thickBot="1" x14ac:dyDescent="0.25">
      <c r="B337" s="81"/>
      <c r="C337" s="82">
        <f>COUNT(C6:C336)</f>
        <v>330</v>
      </c>
      <c r="D337" s="83"/>
      <c r="E337" s="84"/>
      <c r="F337" s="82"/>
      <c r="G337" s="82"/>
      <c r="H337" s="82" t="s">
        <v>133</v>
      </c>
      <c r="I337" s="83"/>
      <c r="J337" s="84"/>
      <c r="K337" s="85">
        <f>SUM(K6:K336)</f>
        <v>1736593835119.1201</v>
      </c>
      <c r="L337" s="85">
        <f>SUM(L6:L336)</f>
        <v>128772203306.69</v>
      </c>
      <c r="M337" s="86"/>
      <c r="N337" s="82"/>
      <c r="O337" s="86"/>
      <c r="P337" s="82"/>
      <c r="Q337" s="87"/>
    </row>
    <row r="338" spans="2:17" x14ac:dyDescent="0.2">
      <c r="K338" s="88">
        <f>(K337+L337)</f>
        <v>1865366038425.8101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calculo</vt:lpstr>
      <vt:lpstr>muestras</vt:lpstr>
      <vt:lpstr>muestras 1</vt:lpstr>
      <vt:lpstr>calculo!OLE_LINK2</vt:lpstr>
    </vt:vector>
  </TitlesOfParts>
  <Company>coomeva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coomeva</dc:creator>
  <cp:lastModifiedBy>sandris</cp:lastModifiedBy>
  <cp:lastPrinted>2014-12-03T15:40:28Z</cp:lastPrinted>
  <dcterms:created xsi:type="dcterms:W3CDTF">2007-04-11T16:25:04Z</dcterms:created>
  <dcterms:modified xsi:type="dcterms:W3CDTF">2014-12-03T15:40:51Z</dcterms:modified>
</cp:coreProperties>
</file>